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C48FB29A-5488-5B4A-9694-6E6CE803FDBA}" xr6:coauthVersionLast="45" xr6:coauthVersionMax="45" xr10:uidLastSave="{00000000-0000-0000-0000-000000000000}"/>
  <bookViews>
    <workbookView xWindow="360" yWindow="460" windowWidth="10000" windowHeight="5380" tabRatio="601"/>
  </bookViews>
  <sheets>
    <sheet name="Sheet1" sheetId="1" r:id="rId1"/>
  </sheets>
  <definedNames>
    <definedName name="Arial">Sheet1!#REF!</definedName>
    <definedName name="Raw">Sheet1!#REF!</definedName>
  </definedNames>
  <calcPr calcId="80000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P8" i="1"/>
  <c r="Q8" i="1"/>
  <c r="R8" i="1"/>
  <c r="S8" i="1"/>
  <c r="T8" i="1"/>
  <c r="U8" i="1"/>
  <c r="V8" i="1"/>
  <c r="AA8" i="1"/>
  <c r="N9" i="1"/>
  <c r="O9" i="1"/>
  <c r="P9" i="1"/>
  <c r="Q9" i="1"/>
  <c r="R9" i="1"/>
  <c r="S9" i="1"/>
  <c r="T9" i="1"/>
  <c r="U9" i="1"/>
  <c r="V9" i="1"/>
  <c r="AA9" i="1"/>
  <c r="AJ9" i="1"/>
  <c r="AK9" i="1"/>
  <c r="AL9" i="1"/>
  <c r="AM9" i="1"/>
  <c r="AN9" i="1"/>
  <c r="N10" i="1"/>
  <c r="O10" i="1"/>
  <c r="P10" i="1"/>
  <c r="Q10" i="1"/>
  <c r="R10" i="1"/>
  <c r="S10" i="1"/>
  <c r="T10" i="1"/>
  <c r="U10" i="1"/>
  <c r="V10" i="1"/>
  <c r="AA10" i="1"/>
  <c r="AC10" i="1"/>
  <c r="AJ10" i="1"/>
  <c r="AK10" i="1"/>
  <c r="AL10" i="1"/>
  <c r="AM10" i="1"/>
  <c r="AN10" i="1"/>
  <c r="N11" i="1"/>
  <c r="O11" i="1"/>
  <c r="P11" i="1"/>
  <c r="Q11" i="1"/>
  <c r="R11" i="1"/>
  <c r="S11" i="1"/>
  <c r="T11" i="1"/>
  <c r="U11" i="1"/>
  <c r="V11" i="1"/>
  <c r="AA11" i="1"/>
  <c r="AC11" i="1"/>
  <c r="AJ11" i="1"/>
  <c r="AK11" i="1"/>
  <c r="AL11" i="1"/>
  <c r="AM11" i="1"/>
  <c r="AN11" i="1"/>
  <c r="N12" i="1"/>
  <c r="O12" i="1"/>
  <c r="P12" i="1"/>
  <c r="Q12" i="1"/>
  <c r="R12" i="1"/>
  <c r="S12" i="1"/>
  <c r="T12" i="1"/>
  <c r="U12" i="1"/>
  <c r="V12" i="1"/>
  <c r="AA12" i="1"/>
  <c r="AC12" i="1"/>
  <c r="AJ12" i="1"/>
  <c r="AK12" i="1"/>
  <c r="AL12" i="1"/>
  <c r="AM12" i="1"/>
  <c r="AN12" i="1"/>
  <c r="N13" i="1"/>
  <c r="O13" i="1"/>
  <c r="P13" i="1"/>
  <c r="Q13" i="1"/>
  <c r="R13" i="1"/>
  <c r="S13" i="1"/>
  <c r="T13" i="1"/>
  <c r="U13" i="1"/>
  <c r="V13" i="1"/>
  <c r="AA13" i="1"/>
  <c r="AC13" i="1"/>
  <c r="AJ13" i="1"/>
  <c r="AK13" i="1"/>
  <c r="AL13" i="1"/>
  <c r="AM13" i="1"/>
  <c r="AN13" i="1"/>
  <c r="N14" i="1"/>
  <c r="O14" i="1"/>
  <c r="P14" i="1"/>
  <c r="Q14" i="1"/>
  <c r="R14" i="1"/>
  <c r="S14" i="1"/>
  <c r="T14" i="1"/>
  <c r="U14" i="1"/>
  <c r="V14" i="1"/>
  <c r="AC14" i="1"/>
  <c r="AJ14" i="1"/>
  <c r="AK14" i="1"/>
  <c r="AL14" i="1"/>
  <c r="AM14" i="1"/>
  <c r="AN14" i="1"/>
  <c r="N15" i="1"/>
  <c r="O15" i="1"/>
  <c r="P15" i="1"/>
  <c r="Q15" i="1"/>
  <c r="R15" i="1"/>
  <c r="S15" i="1"/>
  <c r="T15" i="1"/>
  <c r="U15" i="1"/>
  <c r="V15" i="1"/>
  <c r="AC15" i="1"/>
  <c r="AJ15" i="1"/>
  <c r="AK15" i="1"/>
  <c r="AL15" i="1"/>
  <c r="AM15" i="1"/>
  <c r="AN15" i="1"/>
  <c r="N16" i="1"/>
  <c r="O16" i="1"/>
  <c r="P16" i="1"/>
  <c r="Q16" i="1"/>
  <c r="R16" i="1"/>
  <c r="S16" i="1"/>
  <c r="T16" i="1"/>
  <c r="U16" i="1"/>
  <c r="V16" i="1"/>
  <c r="AA16" i="1"/>
  <c r="AC16" i="1"/>
  <c r="AJ16" i="1"/>
  <c r="AK16" i="1"/>
  <c r="AL16" i="1"/>
  <c r="AM16" i="1"/>
  <c r="AN16" i="1"/>
  <c r="N17" i="1"/>
  <c r="O17" i="1"/>
  <c r="P17" i="1"/>
  <c r="Q17" i="1"/>
  <c r="R17" i="1"/>
  <c r="S17" i="1"/>
  <c r="T17" i="1"/>
  <c r="U17" i="1"/>
  <c r="V17" i="1"/>
  <c r="AA17" i="1"/>
  <c r="AC17" i="1"/>
  <c r="AJ17" i="1"/>
  <c r="AK17" i="1"/>
  <c r="AL17" i="1"/>
  <c r="AM17" i="1"/>
  <c r="AN17" i="1"/>
  <c r="N18" i="1"/>
  <c r="O18" i="1"/>
  <c r="P18" i="1"/>
  <c r="Q18" i="1"/>
  <c r="R18" i="1"/>
  <c r="S18" i="1"/>
  <c r="T18" i="1"/>
  <c r="U18" i="1"/>
  <c r="V18" i="1"/>
  <c r="AA18" i="1"/>
  <c r="AC18" i="1"/>
  <c r="N19" i="1"/>
  <c r="O19" i="1"/>
  <c r="P19" i="1"/>
  <c r="Q19" i="1"/>
  <c r="R19" i="1"/>
  <c r="S19" i="1"/>
  <c r="T19" i="1"/>
  <c r="U19" i="1"/>
  <c r="V19" i="1"/>
  <c r="AA19" i="1"/>
  <c r="N20" i="1"/>
  <c r="O20" i="1"/>
  <c r="P20" i="1"/>
  <c r="Q20" i="1"/>
  <c r="R20" i="1"/>
  <c r="S20" i="1"/>
  <c r="T20" i="1"/>
  <c r="U20" i="1"/>
  <c r="V20" i="1"/>
  <c r="AA20" i="1"/>
  <c r="AC20" i="1"/>
  <c r="N21" i="1"/>
  <c r="O21" i="1"/>
  <c r="P21" i="1"/>
  <c r="Q21" i="1"/>
  <c r="R21" i="1"/>
  <c r="S21" i="1"/>
  <c r="T21" i="1"/>
  <c r="U21" i="1"/>
  <c r="V21" i="1"/>
  <c r="AA21" i="1"/>
  <c r="AC21" i="1"/>
  <c r="N22" i="1"/>
  <c r="O22" i="1"/>
  <c r="P22" i="1"/>
  <c r="Q22" i="1"/>
  <c r="R22" i="1"/>
  <c r="S22" i="1"/>
  <c r="T22" i="1"/>
  <c r="U22" i="1"/>
  <c r="V22" i="1"/>
  <c r="AA22" i="1"/>
  <c r="AC22" i="1"/>
  <c r="N23" i="1"/>
  <c r="O23" i="1"/>
  <c r="P23" i="1"/>
  <c r="Q23" i="1"/>
  <c r="R23" i="1"/>
  <c r="S23" i="1"/>
  <c r="T23" i="1"/>
  <c r="U23" i="1"/>
  <c r="V23" i="1"/>
  <c r="AA23" i="1"/>
  <c r="AC23" i="1"/>
  <c r="N24" i="1"/>
  <c r="O24" i="1"/>
  <c r="P24" i="1"/>
  <c r="Q24" i="1"/>
  <c r="R24" i="1"/>
  <c r="S24" i="1"/>
  <c r="T24" i="1"/>
  <c r="U24" i="1"/>
  <c r="V24" i="1"/>
  <c r="AA24" i="1"/>
  <c r="AC24" i="1"/>
  <c r="C25" i="1"/>
  <c r="D25" i="1"/>
  <c r="E25" i="1"/>
  <c r="F25" i="1"/>
  <c r="G25" i="1"/>
  <c r="H25" i="1"/>
  <c r="I25" i="1"/>
  <c r="J25" i="1"/>
  <c r="K25" i="1"/>
  <c r="L25" i="1"/>
  <c r="N25" i="1"/>
  <c r="O25" i="1"/>
  <c r="P25" i="1"/>
  <c r="Q25" i="1"/>
  <c r="R25" i="1"/>
  <c r="S25" i="1"/>
  <c r="T25" i="1"/>
  <c r="U25" i="1"/>
  <c r="V25" i="1"/>
  <c r="AA25" i="1"/>
  <c r="AC25" i="1"/>
  <c r="C26" i="1"/>
  <c r="D26" i="1"/>
  <c r="E26" i="1"/>
  <c r="F26" i="1"/>
  <c r="G26" i="1"/>
  <c r="H26" i="1"/>
  <c r="I26" i="1"/>
  <c r="J26" i="1"/>
  <c r="K26" i="1"/>
  <c r="L26" i="1"/>
  <c r="N26" i="1"/>
  <c r="O26" i="1"/>
  <c r="P26" i="1"/>
  <c r="Q26" i="1"/>
  <c r="R26" i="1"/>
  <c r="S26" i="1"/>
  <c r="T26" i="1"/>
  <c r="U26" i="1"/>
  <c r="V26" i="1"/>
  <c r="AA26" i="1"/>
  <c r="AC26" i="1"/>
  <c r="C27" i="1"/>
  <c r="D27" i="1"/>
  <c r="E27" i="1"/>
  <c r="F27" i="1"/>
  <c r="G27" i="1"/>
  <c r="H27" i="1"/>
  <c r="I27" i="1"/>
  <c r="J27" i="1"/>
  <c r="K27" i="1"/>
  <c r="L27" i="1"/>
  <c r="N27" i="1"/>
  <c r="O27" i="1"/>
  <c r="P27" i="1"/>
  <c r="Q27" i="1"/>
  <c r="R27" i="1"/>
  <c r="S27" i="1"/>
  <c r="T27" i="1"/>
  <c r="U27" i="1"/>
  <c r="V27" i="1"/>
  <c r="AA27" i="1"/>
  <c r="AC27" i="1"/>
  <c r="C28" i="1"/>
  <c r="D28" i="1"/>
  <c r="E28" i="1"/>
  <c r="F28" i="1"/>
  <c r="G28" i="1"/>
  <c r="H28" i="1"/>
  <c r="I28" i="1"/>
  <c r="J28" i="1"/>
  <c r="K28" i="1"/>
  <c r="L28" i="1"/>
  <c r="N28" i="1"/>
  <c r="O28" i="1"/>
  <c r="P28" i="1"/>
  <c r="Q28" i="1"/>
  <c r="R28" i="1"/>
  <c r="S28" i="1"/>
  <c r="T28" i="1"/>
  <c r="U28" i="1"/>
  <c r="V28" i="1"/>
  <c r="AA28" i="1"/>
  <c r="AC28" i="1"/>
  <c r="C29" i="1"/>
  <c r="D29" i="1"/>
  <c r="E29" i="1"/>
  <c r="F29" i="1"/>
  <c r="G29" i="1"/>
  <c r="H29" i="1"/>
  <c r="I29" i="1"/>
  <c r="J29" i="1"/>
  <c r="K29" i="1"/>
  <c r="L29" i="1"/>
  <c r="N29" i="1"/>
  <c r="O29" i="1"/>
  <c r="P29" i="1"/>
  <c r="Q29" i="1"/>
  <c r="R29" i="1"/>
  <c r="S29" i="1"/>
  <c r="T29" i="1"/>
  <c r="U29" i="1"/>
  <c r="V29" i="1"/>
  <c r="C30" i="1"/>
  <c r="D30" i="1"/>
  <c r="E30" i="1"/>
  <c r="F30" i="1"/>
  <c r="G30" i="1"/>
  <c r="H30" i="1"/>
  <c r="I30" i="1"/>
  <c r="J30" i="1"/>
  <c r="K30" i="1"/>
  <c r="L30" i="1"/>
  <c r="N30" i="1"/>
  <c r="O30" i="1"/>
  <c r="P30" i="1"/>
  <c r="Q30" i="1"/>
  <c r="R30" i="1"/>
  <c r="S30" i="1"/>
  <c r="T30" i="1"/>
  <c r="U30" i="1"/>
  <c r="V30" i="1"/>
  <c r="AC30" i="1"/>
  <c r="C31" i="1"/>
  <c r="D31" i="1"/>
  <c r="E31" i="1"/>
  <c r="F31" i="1"/>
  <c r="G31" i="1"/>
  <c r="H31" i="1"/>
  <c r="I31" i="1"/>
  <c r="J31" i="1"/>
  <c r="K31" i="1"/>
  <c r="L31" i="1"/>
  <c r="N31" i="1"/>
  <c r="O31" i="1"/>
  <c r="P31" i="1"/>
  <c r="Q31" i="1"/>
  <c r="R31" i="1"/>
  <c r="S31" i="1"/>
  <c r="T31" i="1"/>
  <c r="U31" i="1"/>
  <c r="V31" i="1"/>
  <c r="AC31" i="1"/>
  <c r="C32" i="1"/>
  <c r="D32" i="1"/>
  <c r="E32" i="1"/>
  <c r="F32" i="1"/>
  <c r="G32" i="1"/>
  <c r="H32" i="1"/>
  <c r="I32" i="1"/>
  <c r="J32" i="1"/>
  <c r="K32" i="1"/>
  <c r="L32" i="1"/>
  <c r="N32" i="1"/>
  <c r="O32" i="1"/>
  <c r="P32" i="1"/>
  <c r="Q32" i="1"/>
  <c r="R32" i="1"/>
  <c r="S32" i="1"/>
  <c r="T32" i="1"/>
  <c r="U32" i="1"/>
  <c r="V32" i="1"/>
  <c r="AC32" i="1"/>
  <c r="C33" i="1"/>
  <c r="D33" i="1"/>
  <c r="E33" i="1"/>
  <c r="F33" i="1"/>
  <c r="G33" i="1"/>
  <c r="H33" i="1"/>
  <c r="I33" i="1"/>
  <c r="J33" i="1"/>
  <c r="K33" i="1"/>
  <c r="L33" i="1"/>
  <c r="N33" i="1"/>
  <c r="O33" i="1"/>
  <c r="P33" i="1"/>
  <c r="Q33" i="1"/>
  <c r="R33" i="1"/>
  <c r="S33" i="1"/>
  <c r="T33" i="1"/>
  <c r="U33" i="1"/>
  <c r="V33" i="1"/>
  <c r="AC33" i="1"/>
  <c r="C34" i="1"/>
  <c r="D34" i="1"/>
  <c r="E34" i="1"/>
  <c r="F34" i="1"/>
  <c r="G34" i="1"/>
  <c r="H34" i="1"/>
  <c r="I34" i="1"/>
  <c r="J34" i="1"/>
  <c r="K34" i="1"/>
  <c r="L34" i="1"/>
  <c r="N34" i="1"/>
  <c r="O34" i="1"/>
  <c r="P34" i="1"/>
  <c r="Q34" i="1"/>
  <c r="R34" i="1"/>
  <c r="S34" i="1"/>
  <c r="T34" i="1"/>
  <c r="U34" i="1"/>
  <c r="V34" i="1"/>
  <c r="AC34" i="1"/>
  <c r="N35" i="1"/>
  <c r="O35" i="1"/>
  <c r="P35" i="1"/>
  <c r="Q35" i="1"/>
  <c r="R35" i="1"/>
  <c r="S35" i="1"/>
  <c r="T35" i="1"/>
  <c r="U35" i="1"/>
  <c r="V35" i="1"/>
  <c r="X35" i="1"/>
  <c r="AC35" i="1"/>
  <c r="N36" i="1"/>
  <c r="O36" i="1"/>
  <c r="P36" i="1"/>
  <c r="Q36" i="1"/>
  <c r="R36" i="1"/>
  <c r="S36" i="1"/>
  <c r="T36" i="1"/>
  <c r="U36" i="1"/>
  <c r="V36" i="1"/>
  <c r="X36" i="1"/>
  <c r="AC36" i="1"/>
  <c r="N37" i="1"/>
  <c r="O37" i="1"/>
  <c r="P37" i="1"/>
  <c r="Q37" i="1"/>
  <c r="R37" i="1"/>
  <c r="S37" i="1"/>
  <c r="T37" i="1"/>
  <c r="U37" i="1"/>
  <c r="V37" i="1"/>
  <c r="X37" i="1"/>
  <c r="AC37" i="1"/>
  <c r="V38" i="1"/>
  <c r="X38" i="1"/>
  <c r="AC38" i="1"/>
  <c r="V39" i="1"/>
  <c r="X39" i="1"/>
  <c r="V40" i="1"/>
  <c r="X40" i="1"/>
  <c r="AC40" i="1"/>
  <c r="V41" i="1"/>
  <c r="X41" i="1"/>
  <c r="AC41" i="1"/>
  <c r="V42" i="1"/>
  <c r="X42" i="1"/>
  <c r="AC42" i="1"/>
  <c r="V43" i="1"/>
  <c r="X43" i="1"/>
  <c r="AC43" i="1"/>
  <c r="V44" i="1"/>
  <c r="AC44" i="1"/>
  <c r="V45" i="1"/>
  <c r="AC45" i="1"/>
  <c r="V46" i="1"/>
  <c r="AC46" i="1"/>
  <c r="AC47" i="1"/>
  <c r="AC48" i="1"/>
  <c r="AC50" i="1"/>
  <c r="AC51" i="1"/>
  <c r="AC52" i="1"/>
  <c r="AC53" i="1"/>
  <c r="AC54" i="1"/>
  <c r="AC55" i="1"/>
  <c r="AC56" i="1"/>
  <c r="AC57" i="1"/>
  <c r="AC58" i="1"/>
  <c r="AC60" i="1"/>
  <c r="AC61" i="1"/>
  <c r="AC62" i="1"/>
  <c r="AC63" i="1"/>
  <c r="AC64" i="1"/>
  <c r="AC65" i="1"/>
  <c r="AC66" i="1"/>
  <c r="AC67" i="1"/>
  <c r="AC68" i="1"/>
  <c r="AC70" i="1"/>
  <c r="AC71" i="1"/>
  <c r="AC72" i="1"/>
  <c r="AC73" i="1"/>
  <c r="AC74" i="1"/>
  <c r="AC75" i="1"/>
  <c r="AC76" i="1"/>
  <c r="AC77" i="1"/>
  <c r="AC78" i="1"/>
  <c r="AC80" i="1"/>
  <c r="AC81" i="1"/>
  <c r="AC82" i="1"/>
  <c r="AC83" i="1"/>
  <c r="AC84" i="1"/>
  <c r="AC85" i="1"/>
  <c r="AC86" i="1"/>
  <c r="AC87" i="1"/>
  <c r="AC88" i="1"/>
  <c r="AC90" i="1"/>
  <c r="AC91" i="1"/>
  <c r="AC92" i="1"/>
  <c r="AC93" i="1"/>
  <c r="AC94" i="1"/>
  <c r="AC95" i="1"/>
  <c r="AC96" i="1"/>
  <c r="AC97" i="1"/>
  <c r="AC98" i="1"/>
</calcChain>
</file>

<file path=xl/sharedStrings.xml><?xml version="1.0" encoding="utf-8"?>
<sst xmlns="http://schemas.openxmlformats.org/spreadsheetml/2006/main" count="160" uniqueCount="58">
  <si>
    <t>Patch 1</t>
  </si>
  <si>
    <t>Patch #</t>
  </si>
  <si>
    <t>Edge (m)</t>
  </si>
  <si>
    <t>Fractal</t>
  </si>
  <si>
    <t>Shape</t>
  </si>
  <si>
    <t>Edge</t>
  </si>
  <si>
    <t>Core</t>
  </si>
  <si>
    <t>Patch Analysis</t>
  </si>
  <si>
    <t>Connectivity Analysis</t>
  </si>
  <si>
    <t>Proportion</t>
  </si>
  <si>
    <t>Max</t>
  </si>
  <si>
    <t xml:space="preserve">Number </t>
  </si>
  <si>
    <t xml:space="preserve">Total </t>
  </si>
  <si>
    <t>Forest</t>
  </si>
  <si>
    <t>Patch Size</t>
  </si>
  <si>
    <t>of Patches</t>
  </si>
  <si>
    <t>Raw data (Raw_Range)</t>
  </si>
  <si>
    <t>Analyzed data (Plot_Range)</t>
  </si>
  <si>
    <t>Patch statistics</t>
  </si>
  <si>
    <t>Landscape statistics</t>
  </si>
  <si>
    <t>Proportion forest</t>
  </si>
  <si>
    <t>Proportion core habitat</t>
  </si>
  <si>
    <t>Proportion nonforest</t>
  </si>
  <si>
    <t>Total edge</t>
  </si>
  <si>
    <t>Simpson's diversity index</t>
  </si>
  <si>
    <t>Shannon's diversity index</t>
  </si>
  <si>
    <t>Std. patch size</t>
  </si>
  <si>
    <t>Patch size CV</t>
  </si>
  <si>
    <t>Average core area</t>
  </si>
  <si>
    <t>Std. core area</t>
  </si>
  <si>
    <t>Core area CV</t>
  </si>
  <si>
    <t>Average shape index</t>
  </si>
  <si>
    <t>Std. shape index</t>
  </si>
  <si>
    <t>Number of patches</t>
  </si>
  <si>
    <t>Maximum patch size</t>
  </si>
  <si>
    <t>Minimum patch size</t>
  </si>
  <si>
    <t>Average patch size</t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</si>
  <si>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</si>
  <si>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Patch 2</t>
  </si>
  <si>
    <t>Patch 3</t>
  </si>
  <si>
    <r>
      <t>Core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</si>
  <si>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Total 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</si>
  <si>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Average edge (m)</t>
  </si>
  <si>
    <t>Std. edge (m)</t>
  </si>
  <si>
    <t>Neutral Landscape Theory and Connectivity</t>
  </si>
  <si>
    <t>Proportion of forest habitat =</t>
  </si>
  <si>
    <t>Neutral Landscape Analysis</t>
  </si>
  <si>
    <t>Trial</t>
  </si>
  <si>
    <t>Prop</t>
  </si>
  <si>
    <t># patches</t>
  </si>
  <si>
    <t>Max patch</t>
  </si>
  <si>
    <t>h</t>
  </si>
  <si>
    <t>Patch 4</t>
  </si>
  <si>
    <t>Patch 5</t>
  </si>
  <si>
    <t>Patch 6</t>
  </si>
  <si>
    <t>Average Results</t>
  </si>
  <si>
    <t>Prop. core</t>
  </si>
  <si>
    <t>Patch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</si>
</sst>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indexed="42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7701030524148"/>
          <c:y val="0.11856075750366794"/>
          <c:w val="0.70771616493607381"/>
          <c:h val="0.5515652631692378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Sheet1!$AJ$8:$AJ$18</c:f>
              <c:numCache>
                <c:formatCode>General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0.70000000000000007</c:v>
                </c:pt>
                <c:pt idx="4">
                  <c:v>0.60000000000000009</c:v>
                </c:pt>
                <c:pt idx="5">
                  <c:v>0.50000000000000011</c:v>
                </c:pt>
                <c:pt idx="6">
                  <c:v>0.40000000000000013</c:v>
                </c:pt>
                <c:pt idx="7">
                  <c:v>0.30000000000000016</c:v>
                </c:pt>
                <c:pt idx="8">
                  <c:v>0.20000000000000015</c:v>
                </c:pt>
                <c:pt idx="9">
                  <c:v>0.10000000000000014</c:v>
                </c:pt>
                <c:pt idx="10">
                  <c:v>0</c:v>
                </c:pt>
              </c:numCache>
            </c:numRef>
          </c:xVal>
          <c:yVal>
            <c:numRef>
              <c:f>Sheet1!$AK$8:$AK$18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1.6</c:v>
                </c:pt>
                <c:pt idx="3">
                  <c:v>3.1</c:v>
                </c:pt>
                <c:pt idx="4">
                  <c:v>6.7</c:v>
                </c:pt>
                <c:pt idx="5">
                  <c:v>11.9</c:v>
                </c:pt>
                <c:pt idx="6">
                  <c:v>15.1</c:v>
                </c:pt>
                <c:pt idx="7">
                  <c:v>15.3</c:v>
                </c:pt>
                <c:pt idx="8">
                  <c:v>12</c:v>
                </c:pt>
                <c:pt idx="9">
                  <c:v>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75-8546-AE97-89972788C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58287"/>
        <c:axId val="1"/>
      </c:scatterChart>
      <c:valAx>
        <c:axId val="59158287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forest habitat</a:t>
                </a:r>
              </a:p>
            </c:rich>
          </c:tx>
          <c:layout>
            <c:manualLayout>
              <c:xMode val="edge"/>
              <c:yMode val="edge"/>
              <c:x val="0.34462700205582725"/>
              <c:y val="0.824770486982037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number of patches</a:t>
                </a:r>
              </a:p>
            </c:rich>
          </c:tx>
          <c:layout>
            <c:manualLayout>
              <c:xMode val="edge"/>
              <c:yMode val="edge"/>
              <c:x val="4.0001348452908522E-2"/>
              <c:y val="9.7941495329116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58287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46890308896191"/>
          <c:y val="0.10952771708963238"/>
          <c:w val="0.72002427215235343"/>
          <c:h val="0.5857351826967296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Sheet1!$AJ$8:$AJ$18</c:f>
              <c:numCache>
                <c:formatCode>General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0.70000000000000007</c:v>
                </c:pt>
                <c:pt idx="4">
                  <c:v>0.60000000000000009</c:v>
                </c:pt>
                <c:pt idx="5">
                  <c:v>0.50000000000000011</c:v>
                </c:pt>
                <c:pt idx="6">
                  <c:v>0.40000000000000013</c:v>
                </c:pt>
                <c:pt idx="7">
                  <c:v>0.30000000000000016</c:v>
                </c:pt>
                <c:pt idx="8">
                  <c:v>0.20000000000000015</c:v>
                </c:pt>
                <c:pt idx="9">
                  <c:v>0.10000000000000014</c:v>
                </c:pt>
                <c:pt idx="10">
                  <c:v>0</c:v>
                </c:pt>
              </c:numCache>
            </c:numRef>
          </c:xVal>
          <c:yVal>
            <c:numRef>
              <c:f>Sheet1!$AM$8:$AM$18</c:f>
              <c:numCache>
                <c:formatCode>General</c:formatCode>
                <c:ptCount val="11"/>
                <c:pt idx="0">
                  <c:v>400</c:v>
                </c:pt>
                <c:pt idx="1">
                  <c:v>748</c:v>
                </c:pt>
                <c:pt idx="2">
                  <c:v>924</c:v>
                </c:pt>
                <c:pt idx="3">
                  <c:v>1014</c:v>
                </c:pt>
                <c:pt idx="4">
                  <c:v>1086</c:v>
                </c:pt>
                <c:pt idx="5">
                  <c:v>1142</c:v>
                </c:pt>
                <c:pt idx="6">
                  <c:v>1060</c:v>
                </c:pt>
                <c:pt idx="7">
                  <c:v>898</c:v>
                </c:pt>
                <c:pt idx="8">
                  <c:v>626</c:v>
                </c:pt>
                <c:pt idx="9">
                  <c:v>326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BF-184F-95F7-26405D4A4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27471"/>
        <c:axId val="1"/>
      </c:scatterChart>
      <c:valAx>
        <c:axId val="24527471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forest habitat</a:t>
                </a:r>
              </a:p>
            </c:rich>
          </c:tx>
          <c:layout>
            <c:manualLayout>
              <c:xMode val="edge"/>
              <c:yMode val="edge"/>
              <c:x val="0.33847294844768749"/>
              <c:y val="0.838125139468491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total edge</a:t>
                </a:r>
              </a:p>
            </c:rich>
          </c:tx>
          <c:layout>
            <c:manualLayout>
              <c:xMode val="edge"/>
              <c:yMode val="edge"/>
              <c:x val="4.0001348452908522E-2"/>
              <c:y val="0.13333809036998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27471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28492670849798"/>
          <c:y val="0.10798485646727224"/>
          <c:w val="0.65339450955817269"/>
          <c:h val="0.5915692136902739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Sheet1!$AJ$8:$AJ$18</c:f>
              <c:numCache>
                <c:formatCode>General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0.70000000000000007</c:v>
                </c:pt>
                <c:pt idx="4">
                  <c:v>0.60000000000000009</c:v>
                </c:pt>
                <c:pt idx="5">
                  <c:v>0.50000000000000011</c:v>
                </c:pt>
                <c:pt idx="6">
                  <c:v>0.40000000000000013</c:v>
                </c:pt>
                <c:pt idx="7">
                  <c:v>0.30000000000000016</c:v>
                </c:pt>
                <c:pt idx="8">
                  <c:v>0.20000000000000015</c:v>
                </c:pt>
                <c:pt idx="9">
                  <c:v>0.10000000000000014</c:v>
                </c:pt>
                <c:pt idx="10">
                  <c:v>0</c:v>
                </c:pt>
              </c:numCache>
            </c:numRef>
          </c:xVal>
          <c:yVal>
            <c:numRef>
              <c:f>Sheet1!$AL$8:$AL$18</c:f>
              <c:numCache>
                <c:formatCode>General</c:formatCode>
                <c:ptCount val="11"/>
                <c:pt idx="0">
                  <c:v>10000</c:v>
                </c:pt>
                <c:pt idx="1">
                  <c:v>8820</c:v>
                </c:pt>
                <c:pt idx="2">
                  <c:v>7630</c:v>
                </c:pt>
                <c:pt idx="3">
                  <c:v>6380</c:v>
                </c:pt>
                <c:pt idx="4">
                  <c:v>4420</c:v>
                </c:pt>
                <c:pt idx="5">
                  <c:v>1710</c:v>
                </c:pt>
                <c:pt idx="6">
                  <c:v>1100</c:v>
                </c:pt>
                <c:pt idx="7">
                  <c:v>900</c:v>
                </c:pt>
                <c:pt idx="8">
                  <c:v>400</c:v>
                </c:pt>
                <c:pt idx="9">
                  <c:v>260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76-624D-8960-8DDDD8220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51359"/>
        <c:axId val="1"/>
      </c:scatterChart>
      <c:valAx>
        <c:axId val="64951359"/>
        <c:scaling>
          <c:orientation val="maxMin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forest habitat</a:t>
                </a:r>
              </a:p>
            </c:rich>
          </c:tx>
          <c:layout>
            <c:manualLayout>
              <c:xMode val="edge"/>
              <c:yMode val="edge"/>
              <c:x val="0.37117716270675538"/>
              <c:y val="0.840403882940944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maximum patch size</a:t>
                </a:r>
              </a:p>
            </c:rich>
          </c:tx>
          <c:layout>
            <c:manualLayout>
              <c:xMode val="edge"/>
              <c:yMode val="edge"/>
              <c:x val="3.9878538142048101E-2"/>
              <c:y val="5.633992511335942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51359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2712288522886"/>
          <c:y val="0.11675501298277995"/>
          <c:w val="0.69940820741438203"/>
          <c:h val="0.5583935403524258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Sheet1!$AJ$8:$AJ$18</c:f>
              <c:numCache>
                <c:formatCode>General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0.70000000000000007</c:v>
                </c:pt>
                <c:pt idx="4">
                  <c:v>0.60000000000000009</c:v>
                </c:pt>
                <c:pt idx="5">
                  <c:v>0.50000000000000011</c:v>
                </c:pt>
                <c:pt idx="6">
                  <c:v>0.40000000000000013</c:v>
                </c:pt>
                <c:pt idx="7">
                  <c:v>0.30000000000000016</c:v>
                </c:pt>
                <c:pt idx="8">
                  <c:v>0.20000000000000015</c:v>
                </c:pt>
                <c:pt idx="9">
                  <c:v>0.10000000000000014</c:v>
                </c:pt>
                <c:pt idx="10">
                  <c:v>0</c:v>
                </c:pt>
              </c:numCache>
            </c:numRef>
          </c:xVal>
          <c:yVal>
            <c:numRef>
              <c:f>Sheet1!$AN$8:$AN$18</c:f>
              <c:numCache>
                <c:formatCode>General</c:formatCode>
                <c:ptCount val="11"/>
                <c:pt idx="0">
                  <c:v>0.64</c:v>
                </c:pt>
                <c:pt idx="1">
                  <c:v>0.31900000000000001</c:v>
                </c:pt>
                <c:pt idx="2">
                  <c:v>0.17399999999999999</c:v>
                </c:pt>
                <c:pt idx="3">
                  <c:v>0.10400000000000001</c:v>
                </c:pt>
                <c:pt idx="4">
                  <c:v>7.1999999999999995E-2</c:v>
                </c:pt>
                <c:pt idx="5">
                  <c:v>1.5000000000000003E-2</c:v>
                </c:pt>
                <c:pt idx="6">
                  <c:v>7.000000000000001E-3</c:v>
                </c:pt>
                <c:pt idx="7">
                  <c:v>3.0000000000000001E-3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0D-F74C-ABAC-044C9F255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77647"/>
        <c:axId val="1"/>
      </c:scatterChart>
      <c:valAx>
        <c:axId val="89777647"/>
        <c:scaling>
          <c:orientation val="maxMin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forest habitat</a:t>
                </a:r>
              </a:p>
            </c:rich>
          </c:tx>
          <c:layout>
            <c:manualLayout>
              <c:xMode val="edge"/>
              <c:yMode val="edge"/>
              <c:x val="0.34970410370719102"/>
              <c:y val="0.82743770070404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proportion of core habitat</a:t>
                </a:r>
              </a:p>
            </c:rich>
          </c:tx>
          <c:layout>
            <c:manualLayout>
              <c:xMode val="edge"/>
              <c:yMode val="edge"/>
              <c:x val="3.9878538142048101E-2"/>
              <c:y val="7.106826877212692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77647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660400</xdr:colOff>
      <xdr:row>18</xdr:row>
      <xdr:rowOff>127000</xdr:rowOff>
    </xdr:from>
    <xdr:to>
      <xdr:col>39</xdr:col>
      <xdr:colOff>647700</xdr:colOff>
      <xdr:row>31</xdr:row>
      <xdr:rowOff>114300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21EEE12-3442-8741-AC45-E12D38BB3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660400</xdr:colOff>
      <xdr:row>32</xdr:row>
      <xdr:rowOff>25400</xdr:rowOff>
    </xdr:from>
    <xdr:to>
      <xdr:col>39</xdr:col>
      <xdr:colOff>647700</xdr:colOff>
      <xdr:row>46</xdr:row>
      <xdr:rowOff>25400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C8B5C05C-2DFD-9C4B-A77F-F1B66A713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660400</xdr:colOff>
      <xdr:row>46</xdr:row>
      <xdr:rowOff>101600</xdr:rowOff>
    </xdr:from>
    <xdr:to>
      <xdr:col>39</xdr:col>
      <xdr:colOff>660400</xdr:colOff>
      <xdr:row>60</xdr:row>
      <xdr:rowOff>139700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76451FCB-A545-FF4B-ADBD-A535918A1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76200</xdr:colOff>
      <xdr:row>4</xdr:row>
      <xdr:rowOff>165100</xdr:rowOff>
    </xdr:from>
    <xdr:to>
      <xdr:col>46</xdr:col>
      <xdr:colOff>25400</xdr:colOff>
      <xdr:row>18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153B8161-70CD-184D-9DB5-040F9629C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06"/>
  <sheetViews>
    <sheetView tabSelected="1" workbookViewId="0">
      <selection activeCell="C25" sqref="C25"/>
    </sheetView>
  </sheetViews>
  <sheetFormatPr baseColWidth="10" defaultColWidth="9.1640625" defaultRowHeight="15" customHeight="1" x14ac:dyDescent="0.15"/>
  <cols>
    <col min="1" max="1" width="6.5" style="2" customWidth="1"/>
    <col min="2" max="2" width="5.33203125" style="2" customWidth="1"/>
    <col min="3" max="12" width="4.5" style="2" customWidth="1"/>
    <col min="13" max="13" width="5.6640625" style="2" customWidth="1"/>
    <col min="14" max="30" width="9.1640625" style="2"/>
    <col min="31" max="31" width="11.1640625" style="2" customWidth="1"/>
    <col min="32" max="32" width="10.83203125" style="2" customWidth="1"/>
    <col min="33" max="33" width="10.6640625" style="2" customWidth="1"/>
    <col min="34" max="34" width="12" style="2" customWidth="1"/>
    <col min="35" max="35" width="9.1640625" style="2"/>
    <col min="36" max="37" width="11.5" style="2" customWidth="1"/>
    <col min="38" max="38" width="10.6640625" style="2" customWidth="1"/>
    <col min="39" max="40" width="11.5" style="2" customWidth="1"/>
    <col min="41" max="16384" width="9.1640625" style="2"/>
  </cols>
  <sheetData>
    <row r="1" spans="1:40" ht="15" customHeight="1" x14ac:dyDescent="0.15">
      <c r="A1" s="1" t="s">
        <v>44</v>
      </c>
    </row>
    <row r="5" spans="1:40" ht="15" customHeight="1" thickBot="1" x14ac:dyDescent="0.2"/>
    <row r="6" spans="1:40" ht="15" customHeight="1" thickBot="1" x14ac:dyDescent="0.2">
      <c r="N6" s="54" t="s">
        <v>18</v>
      </c>
      <c r="O6" s="55"/>
      <c r="P6" s="55"/>
      <c r="Q6" s="55"/>
      <c r="R6" s="55"/>
      <c r="S6" s="55"/>
      <c r="T6" s="55"/>
      <c r="U6" s="55"/>
      <c r="V6" s="56"/>
      <c r="X6" s="57" t="s">
        <v>19</v>
      </c>
      <c r="Y6" s="57"/>
      <c r="Z6" s="57"/>
      <c r="AA6" s="50"/>
      <c r="AC6" s="49" t="s">
        <v>46</v>
      </c>
      <c r="AD6" s="49"/>
      <c r="AE6" s="49"/>
      <c r="AF6" s="49"/>
      <c r="AG6" s="49"/>
      <c r="AH6" s="49"/>
      <c r="AJ6" s="50" t="s">
        <v>55</v>
      </c>
      <c r="AK6" s="50"/>
      <c r="AL6" s="50"/>
      <c r="AM6" s="50"/>
      <c r="AN6" s="50"/>
    </row>
    <row r="7" spans="1:40" ht="15" customHeight="1" thickBot="1" x14ac:dyDescent="0.2">
      <c r="N7" s="3" t="s">
        <v>1</v>
      </c>
      <c r="O7" s="4" t="s">
        <v>37</v>
      </c>
      <c r="P7" s="5" t="s">
        <v>37</v>
      </c>
      <c r="Q7" s="5" t="s">
        <v>2</v>
      </c>
      <c r="R7" s="5" t="s">
        <v>2</v>
      </c>
      <c r="S7" s="5" t="s">
        <v>40</v>
      </c>
      <c r="T7" s="5" t="s">
        <v>40</v>
      </c>
      <c r="U7" s="5" t="s">
        <v>4</v>
      </c>
      <c r="V7" s="6" t="s">
        <v>3</v>
      </c>
      <c r="X7" s="2" t="s">
        <v>41</v>
      </c>
      <c r="AA7" s="46">
        <v>10000</v>
      </c>
      <c r="AC7" s="43" t="s">
        <v>47</v>
      </c>
      <c r="AD7" s="44" t="s">
        <v>48</v>
      </c>
      <c r="AE7" s="44" t="s">
        <v>49</v>
      </c>
      <c r="AF7" s="44" t="s">
        <v>50</v>
      </c>
      <c r="AG7" s="44" t="s">
        <v>23</v>
      </c>
      <c r="AH7" s="45" t="s">
        <v>56</v>
      </c>
      <c r="AJ7" s="48" t="s">
        <v>9</v>
      </c>
      <c r="AK7" s="48" t="s">
        <v>49</v>
      </c>
      <c r="AL7" s="48" t="s">
        <v>50</v>
      </c>
      <c r="AM7" s="48" t="s">
        <v>23</v>
      </c>
      <c r="AN7" s="48" t="s">
        <v>56</v>
      </c>
    </row>
    <row r="8" spans="1:40" ht="15" customHeight="1" thickBot="1" x14ac:dyDescent="0.2">
      <c r="C8" s="7" t="s">
        <v>17</v>
      </c>
      <c r="N8" s="8">
        <v>1</v>
      </c>
      <c r="O8" s="8">
        <f>COUNTIF($C$10:$L$19,N8)*100</f>
        <v>100</v>
      </c>
      <c r="P8" s="2">
        <f>IF(O8&gt;0,O8,"")</f>
        <v>100</v>
      </c>
      <c r="Q8" s="8">
        <f ca="1">INDIRECT("B100")*10</f>
        <v>40</v>
      </c>
      <c r="R8" s="2">
        <f ca="1">IF(Q8&gt;0,Q8,"")</f>
        <v>40</v>
      </c>
      <c r="S8" s="8">
        <f ca="1">INDIRECT("D100")*100</f>
        <v>0</v>
      </c>
      <c r="T8" s="2">
        <f ca="1">IF(AND(Q8&gt;0,OR(S8=0,S8&gt;0)),S8,"")</f>
        <v>0</v>
      </c>
      <c r="U8" s="2">
        <f ca="1">IF(R8="","",(R8*0.25)/(SQRT(P8)))</f>
        <v>1</v>
      </c>
      <c r="V8" s="2">
        <f ca="1">IF(P8="","",(2*LN(0.25*R8))/(LN(P8)))</f>
        <v>1</v>
      </c>
      <c r="X8" s="2" t="s">
        <v>20</v>
      </c>
      <c r="AA8" s="46">
        <f>1-AA10</f>
        <v>8.9999999999999969E-2</v>
      </c>
      <c r="AC8" s="25">
        <v>1</v>
      </c>
      <c r="AD8" s="13">
        <v>1</v>
      </c>
      <c r="AE8" s="13">
        <v>1</v>
      </c>
      <c r="AF8" s="13">
        <v>10000</v>
      </c>
      <c r="AG8" s="13">
        <v>400</v>
      </c>
      <c r="AH8" s="26">
        <v>0.64</v>
      </c>
      <c r="AJ8" s="13">
        <v>1</v>
      </c>
      <c r="AK8" s="29">
        <v>1</v>
      </c>
      <c r="AL8" s="29">
        <v>10000</v>
      </c>
      <c r="AM8" s="29">
        <v>400</v>
      </c>
      <c r="AN8" s="29">
        <v>0.64</v>
      </c>
    </row>
    <row r="9" spans="1:40" ht="15" customHeight="1" thickBot="1" x14ac:dyDescent="0.2">
      <c r="N9" s="8">
        <f>1+N8</f>
        <v>2</v>
      </c>
      <c r="O9" s="8">
        <f t="shared" ref="O9:O36" si="0">COUNTIF($C$10:$L$19,N9)*100</f>
        <v>100</v>
      </c>
      <c r="P9" s="2">
        <f t="shared" ref="P9:P37" si="1">IF(O9&gt;0,O9,"")</f>
        <v>100</v>
      </c>
      <c r="Q9" s="8">
        <f ca="1">INDIRECT("B101")*10</f>
        <v>40</v>
      </c>
      <c r="R9" s="2">
        <f t="shared" ref="R9:R37" ca="1" si="2">IF(Q9&gt;0,Q9,"")</f>
        <v>40</v>
      </c>
      <c r="S9" s="8">
        <f ca="1">INDIRECT("D101")*100</f>
        <v>0</v>
      </c>
      <c r="T9" s="2">
        <f ca="1">IF(AND(Q9&gt;0,OR(S9=0,S9&gt;0)),S9,"")</f>
        <v>0</v>
      </c>
      <c r="U9" s="2">
        <f t="shared" ref="U9:U37" ca="1" si="3">IF(R9="","",(R9*0.25)/(SQRT(P9)))</f>
        <v>1</v>
      </c>
      <c r="V9" s="2">
        <f t="shared" ref="V9:V46" ca="1" si="4">IF(P9="","",(2*LN(0.25*R9))/(LN(P9)))</f>
        <v>1</v>
      </c>
      <c r="X9" s="2" t="s">
        <v>21</v>
      </c>
      <c r="AA9" s="46">
        <f ca="1">SUM(S8:S37)/AA7</f>
        <v>0</v>
      </c>
      <c r="AC9" s="47">
        <v>1</v>
      </c>
      <c r="AD9" s="47">
        <v>0.9</v>
      </c>
      <c r="AE9" s="47">
        <v>1</v>
      </c>
      <c r="AF9" s="47">
        <v>9100</v>
      </c>
      <c r="AG9" s="47">
        <v>700</v>
      </c>
      <c r="AH9" s="47">
        <v>0.36</v>
      </c>
      <c r="AJ9" s="13">
        <f>AJ8-0.1</f>
        <v>0.9</v>
      </c>
      <c r="AK9" s="14">
        <f>AVERAGE(AE9:AE18)</f>
        <v>1</v>
      </c>
      <c r="AL9" s="14">
        <f>AVERAGE(AF9:AF18)</f>
        <v>8820</v>
      </c>
      <c r="AM9" s="14">
        <f>AVERAGE(AG9:AG18)</f>
        <v>748</v>
      </c>
      <c r="AN9" s="14">
        <f>AVERAGE(AH9:AH18)</f>
        <v>0.31900000000000001</v>
      </c>
    </row>
    <row r="10" spans="1:40" ht="15" customHeight="1" thickBot="1" x14ac:dyDescent="0.2">
      <c r="C10" s="21">
        <v>1</v>
      </c>
      <c r="D10" s="21" t="s">
        <v>51</v>
      </c>
      <c r="E10" s="21" t="s">
        <v>51</v>
      </c>
      <c r="F10" s="21" t="s">
        <v>51</v>
      </c>
      <c r="G10" s="21">
        <v>2</v>
      </c>
      <c r="H10" s="21" t="s">
        <v>51</v>
      </c>
      <c r="I10" s="21">
        <v>3</v>
      </c>
      <c r="J10" s="21" t="s">
        <v>51</v>
      </c>
      <c r="K10" s="21" t="s">
        <v>51</v>
      </c>
      <c r="L10" s="22" t="s">
        <v>51</v>
      </c>
      <c r="N10" s="8">
        <f t="shared" ref="N10:N37" si="5">1+N9</f>
        <v>3</v>
      </c>
      <c r="O10" s="8">
        <f t="shared" si="0"/>
        <v>100</v>
      </c>
      <c r="P10" s="2">
        <f t="shared" si="1"/>
        <v>100</v>
      </c>
      <c r="Q10" s="8">
        <f ca="1">INDIRECT("B102")*10</f>
        <v>40</v>
      </c>
      <c r="R10" s="2">
        <f t="shared" ca="1" si="2"/>
        <v>40</v>
      </c>
      <c r="S10" s="8">
        <f ca="1">INDIRECT("D102")*100</f>
        <v>0</v>
      </c>
      <c r="T10" s="2">
        <f t="shared" ref="T10:T37" ca="1" si="6">IF(AND(Q10&gt;0,OR(S10=0,S10&gt;0)),S10,"")</f>
        <v>0</v>
      </c>
      <c r="U10" s="2">
        <f t="shared" ca="1" si="3"/>
        <v>1</v>
      </c>
      <c r="V10" s="2">
        <f t="shared" ca="1" si="4"/>
        <v>1</v>
      </c>
      <c r="X10" s="2" t="s">
        <v>22</v>
      </c>
      <c r="AA10" s="46">
        <f>COUNTIF(C10:L19,"h")*100/AA7</f>
        <v>0.91</v>
      </c>
      <c r="AC10" s="47">
        <f>1+AC9</f>
        <v>2</v>
      </c>
      <c r="AD10" s="47">
        <v>0.9</v>
      </c>
      <c r="AE10" s="47">
        <v>1</v>
      </c>
      <c r="AF10" s="47">
        <v>8500</v>
      </c>
      <c r="AG10" s="47">
        <v>820</v>
      </c>
      <c r="AH10" s="47">
        <v>0.25</v>
      </c>
      <c r="AJ10" s="13">
        <f t="shared" ref="AJ10:AJ17" si="7">AJ9-0.1</f>
        <v>0.8</v>
      </c>
      <c r="AK10" s="14">
        <f>AVERAGE(AE19:AE28)</f>
        <v>1.6</v>
      </c>
      <c r="AL10" s="14">
        <f>AVERAGE(AF19:AF28)</f>
        <v>7630</v>
      </c>
      <c r="AM10" s="14">
        <f>AVERAGE(AG19:AG28)</f>
        <v>924</v>
      </c>
      <c r="AN10" s="14">
        <f>AVERAGE(AH19:AH28)</f>
        <v>0.17399999999999999</v>
      </c>
    </row>
    <row r="11" spans="1:40" ht="15" customHeight="1" thickBot="1" x14ac:dyDescent="0.2">
      <c r="C11" s="21" t="s">
        <v>51</v>
      </c>
      <c r="D11" s="21" t="s">
        <v>51</v>
      </c>
      <c r="E11" s="21" t="s">
        <v>51</v>
      </c>
      <c r="F11" s="21" t="s">
        <v>51</v>
      </c>
      <c r="G11" s="21" t="s">
        <v>51</v>
      </c>
      <c r="H11" s="21" t="s">
        <v>51</v>
      </c>
      <c r="I11" s="21" t="s">
        <v>51</v>
      </c>
      <c r="J11" s="21" t="s">
        <v>51</v>
      </c>
      <c r="K11" s="21" t="s">
        <v>51</v>
      </c>
      <c r="L11" s="22" t="s">
        <v>51</v>
      </c>
      <c r="N11" s="8">
        <f t="shared" si="5"/>
        <v>4</v>
      </c>
      <c r="O11" s="8">
        <f t="shared" si="0"/>
        <v>200</v>
      </c>
      <c r="P11" s="2">
        <f t="shared" si="1"/>
        <v>200</v>
      </c>
      <c r="Q11" s="8">
        <f ca="1">INDIRECT("B103")*10</f>
        <v>60</v>
      </c>
      <c r="R11" s="2">
        <f t="shared" ca="1" si="2"/>
        <v>60</v>
      </c>
      <c r="S11" s="8">
        <f ca="1">INDIRECT("D103")*100</f>
        <v>0</v>
      </c>
      <c r="T11" s="2">
        <f t="shared" ca="1" si="6"/>
        <v>0</v>
      </c>
      <c r="U11" s="2">
        <f t="shared" ca="1" si="3"/>
        <v>1.0606601717798212</v>
      </c>
      <c r="V11" s="2">
        <f t="shared" ca="1" si="4"/>
        <v>1.0222302718972687</v>
      </c>
      <c r="X11" s="2" t="s">
        <v>23</v>
      </c>
      <c r="AA11" s="46">
        <f ca="1">SUM(Q8:Q37)</f>
        <v>320</v>
      </c>
      <c r="AC11" s="47">
        <f t="shared" ref="AC11:AC18" si="8">1+AC10</f>
        <v>3</v>
      </c>
      <c r="AD11" s="47">
        <v>0.9</v>
      </c>
      <c r="AE11" s="47">
        <v>1</v>
      </c>
      <c r="AF11" s="47">
        <v>8900</v>
      </c>
      <c r="AG11" s="47">
        <v>760</v>
      </c>
      <c r="AH11" s="47">
        <v>0.31</v>
      </c>
      <c r="AJ11" s="13">
        <f t="shared" si="7"/>
        <v>0.70000000000000007</v>
      </c>
      <c r="AK11" s="14">
        <f>AVERAGE(AE29:AE38)</f>
        <v>3.1</v>
      </c>
      <c r="AL11" s="14">
        <f>AVERAGE(AF29:AF38)</f>
        <v>6380</v>
      </c>
      <c r="AM11" s="14">
        <f>AVERAGE(AG29:AG38)</f>
        <v>1014</v>
      </c>
      <c r="AN11" s="14">
        <f>AVERAGE(AH29:AH38)</f>
        <v>0.10400000000000001</v>
      </c>
    </row>
    <row r="12" spans="1:40" ht="15" customHeight="1" thickBot="1" x14ac:dyDescent="0.2">
      <c r="C12" s="21" t="s">
        <v>51</v>
      </c>
      <c r="D12" s="21" t="s">
        <v>51</v>
      </c>
      <c r="E12" s="21" t="s">
        <v>51</v>
      </c>
      <c r="F12" s="21" t="s">
        <v>51</v>
      </c>
      <c r="G12" s="21">
        <v>4</v>
      </c>
      <c r="H12" s="21">
        <v>4</v>
      </c>
      <c r="I12" s="21" t="s">
        <v>51</v>
      </c>
      <c r="J12" s="21" t="s">
        <v>51</v>
      </c>
      <c r="K12" s="21" t="s">
        <v>51</v>
      </c>
      <c r="L12" s="22">
        <v>5</v>
      </c>
      <c r="N12" s="8">
        <f t="shared" si="5"/>
        <v>5</v>
      </c>
      <c r="O12" s="8">
        <f t="shared" si="0"/>
        <v>100</v>
      </c>
      <c r="P12" s="2">
        <f t="shared" si="1"/>
        <v>100</v>
      </c>
      <c r="Q12" s="8">
        <f ca="1">INDIRECT("B104")*10</f>
        <v>40</v>
      </c>
      <c r="R12" s="2">
        <f t="shared" ca="1" si="2"/>
        <v>40</v>
      </c>
      <c r="S12" s="8">
        <f ca="1">INDIRECT("D104")*100</f>
        <v>0</v>
      </c>
      <c r="T12" s="2">
        <f t="shared" ca="1" si="6"/>
        <v>0</v>
      </c>
      <c r="U12" s="2">
        <f t="shared" ca="1" si="3"/>
        <v>1</v>
      </c>
      <c r="V12" s="2">
        <f t="shared" ca="1" si="4"/>
        <v>1</v>
      </c>
      <c r="X12" s="2" t="s">
        <v>24</v>
      </c>
      <c r="AA12" s="46">
        <f>1-(AA8^2+(AA10^2))</f>
        <v>0.16379999999999995</v>
      </c>
      <c r="AC12" s="47">
        <f t="shared" si="8"/>
        <v>4</v>
      </c>
      <c r="AD12" s="47">
        <v>0.9</v>
      </c>
      <c r="AE12" s="47">
        <v>1</v>
      </c>
      <c r="AF12" s="47">
        <v>9200</v>
      </c>
      <c r="AG12" s="47">
        <v>660</v>
      </c>
      <c r="AH12" s="47">
        <v>0.36</v>
      </c>
      <c r="AJ12" s="13">
        <f t="shared" si="7"/>
        <v>0.60000000000000009</v>
      </c>
      <c r="AK12" s="14">
        <f>AVERAGE(AE39:AE48)</f>
        <v>6.7</v>
      </c>
      <c r="AL12" s="14">
        <f>AVERAGE(AF39:AF48)</f>
        <v>4420</v>
      </c>
      <c r="AM12" s="14">
        <f>AVERAGE(AG39:AG48)</f>
        <v>1086</v>
      </c>
      <c r="AN12" s="14">
        <f>AVERAGE(AH39:AH48)</f>
        <v>7.1999999999999995E-2</v>
      </c>
    </row>
    <row r="13" spans="1:40" ht="15" customHeight="1" thickBot="1" x14ac:dyDescent="0.2">
      <c r="C13" s="21" t="s">
        <v>51</v>
      </c>
      <c r="D13" s="21" t="s">
        <v>51</v>
      </c>
      <c r="E13" s="21" t="s">
        <v>51</v>
      </c>
      <c r="F13" s="21" t="s">
        <v>51</v>
      </c>
      <c r="G13" s="21" t="s">
        <v>51</v>
      </c>
      <c r="H13" s="21" t="s">
        <v>51</v>
      </c>
      <c r="I13" s="21" t="s">
        <v>51</v>
      </c>
      <c r="J13" s="21" t="s">
        <v>51</v>
      </c>
      <c r="K13" s="21" t="s">
        <v>51</v>
      </c>
      <c r="L13" s="22" t="s">
        <v>51</v>
      </c>
      <c r="N13" s="8">
        <f t="shared" si="5"/>
        <v>6</v>
      </c>
      <c r="O13" s="8">
        <f t="shared" si="0"/>
        <v>200</v>
      </c>
      <c r="P13" s="2">
        <f t="shared" si="1"/>
        <v>200</v>
      </c>
      <c r="Q13" s="8">
        <f ca="1">INDIRECT("B105")*10</f>
        <v>60</v>
      </c>
      <c r="R13" s="2">
        <f t="shared" ca="1" si="2"/>
        <v>60</v>
      </c>
      <c r="S13" s="8">
        <f ca="1">INDIRECT("D105")*100</f>
        <v>0</v>
      </c>
      <c r="T13" s="2">
        <f t="shared" ca="1" si="6"/>
        <v>0</v>
      </c>
      <c r="U13" s="2">
        <f t="shared" ca="1" si="3"/>
        <v>1.0606601717798212</v>
      </c>
      <c r="V13" s="2">
        <f t="shared" ca="1" si="4"/>
        <v>1.0222302718972687</v>
      </c>
      <c r="X13" s="2" t="s">
        <v>25</v>
      </c>
      <c r="AA13" s="46">
        <f>-(AA8*LN(AA8)+AA10*LN(AA10))</f>
        <v>0.30253782309749799</v>
      </c>
      <c r="AC13" s="47">
        <f t="shared" si="8"/>
        <v>5</v>
      </c>
      <c r="AD13" s="47">
        <v>0.9</v>
      </c>
      <c r="AE13" s="47">
        <v>1</v>
      </c>
      <c r="AF13" s="47">
        <v>8600</v>
      </c>
      <c r="AG13" s="47">
        <v>800</v>
      </c>
      <c r="AH13" s="47">
        <v>0.3</v>
      </c>
      <c r="AJ13" s="13">
        <f t="shared" si="7"/>
        <v>0.50000000000000011</v>
      </c>
      <c r="AK13" s="14">
        <f>AVERAGE(AE49:AE58)</f>
        <v>11.9</v>
      </c>
      <c r="AL13" s="14">
        <f>AVERAGE(AF49:AF58)</f>
        <v>1710</v>
      </c>
      <c r="AM13" s="14">
        <f>AVERAGE(AG49:AG58)</f>
        <v>1142</v>
      </c>
      <c r="AN13" s="14">
        <f>AVERAGE(AH49:AH58)</f>
        <v>1.5000000000000003E-2</v>
      </c>
    </row>
    <row r="14" spans="1:40" ht="15" customHeight="1" thickBot="1" x14ac:dyDescent="0.2">
      <c r="A14" s="15"/>
      <c r="C14" s="21" t="s">
        <v>51</v>
      </c>
      <c r="D14" s="21" t="s">
        <v>51</v>
      </c>
      <c r="E14" s="21">
        <v>6</v>
      </c>
      <c r="F14" s="21">
        <v>6</v>
      </c>
      <c r="G14" s="21" t="s">
        <v>51</v>
      </c>
      <c r="H14" s="21" t="s">
        <v>51</v>
      </c>
      <c r="I14" s="21" t="s">
        <v>51</v>
      </c>
      <c r="J14" s="21" t="s">
        <v>51</v>
      </c>
      <c r="K14" s="21" t="s">
        <v>51</v>
      </c>
      <c r="L14" s="22" t="s">
        <v>51</v>
      </c>
      <c r="N14" s="8">
        <f t="shared" si="5"/>
        <v>7</v>
      </c>
      <c r="O14" s="8">
        <f t="shared" si="0"/>
        <v>100</v>
      </c>
      <c r="P14" s="2">
        <f t="shared" si="1"/>
        <v>100</v>
      </c>
      <c r="Q14" s="8">
        <f ca="1">INDIRECT("B106")*10</f>
        <v>40</v>
      </c>
      <c r="R14" s="2">
        <f t="shared" ca="1" si="2"/>
        <v>40</v>
      </c>
      <c r="S14" s="8">
        <f ca="1">INDIRECT("D106")*100</f>
        <v>0</v>
      </c>
      <c r="T14" s="2">
        <f t="shared" ca="1" si="6"/>
        <v>0</v>
      </c>
      <c r="U14" s="2">
        <f t="shared" ca="1" si="3"/>
        <v>1</v>
      </c>
      <c r="V14" s="2">
        <f t="shared" ca="1" si="4"/>
        <v>1</v>
      </c>
      <c r="AC14" s="47">
        <f t="shared" si="8"/>
        <v>6</v>
      </c>
      <c r="AD14" s="47">
        <v>0.9</v>
      </c>
      <c r="AE14" s="47">
        <v>1</v>
      </c>
      <c r="AF14" s="47">
        <v>8700</v>
      </c>
      <c r="AG14" s="47">
        <v>800</v>
      </c>
      <c r="AH14" s="47">
        <v>0.28000000000000003</v>
      </c>
      <c r="AJ14" s="13">
        <f t="shared" si="7"/>
        <v>0.40000000000000013</v>
      </c>
      <c r="AK14" s="14">
        <f>AVERAGE(AE59:AE68)</f>
        <v>15.1</v>
      </c>
      <c r="AL14" s="14">
        <f>AVERAGE(AF59:AF68)</f>
        <v>1100</v>
      </c>
      <c r="AM14" s="14">
        <f>AVERAGE(AG59:AG68)</f>
        <v>1060</v>
      </c>
      <c r="AN14" s="14">
        <f>AVERAGE(AH59:AH68)</f>
        <v>7.000000000000001E-3</v>
      </c>
    </row>
    <row r="15" spans="1:40" ht="15" customHeight="1" thickBot="1" x14ac:dyDescent="0.2">
      <c r="A15" s="15"/>
      <c r="C15" s="21" t="s">
        <v>51</v>
      </c>
      <c r="D15" s="21" t="s">
        <v>51</v>
      </c>
      <c r="E15" s="21" t="s">
        <v>51</v>
      </c>
      <c r="F15" s="21" t="s">
        <v>51</v>
      </c>
      <c r="G15" s="21" t="s">
        <v>51</v>
      </c>
      <c r="H15" s="21" t="s">
        <v>51</v>
      </c>
      <c r="I15" s="21" t="s">
        <v>51</v>
      </c>
      <c r="J15" s="21" t="s">
        <v>51</v>
      </c>
      <c r="K15" s="21" t="s">
        <v>51</v>
      </c>
      <c r="L15" s="22" t="s">
        <v>51</v>
      </c>
      <c r="N15" s="8">
        <f t="shared" si="5"/>
        <v>8</v>
      </c>
      <c r="O15" s="8">
        <f t="shared" si="0"/>
        <v>0</v>
      </c>
      <c r="P15" s="2" t="str">
        <f t="shared" si="1"/>
        <v/>
      </c>
      <c r="Q15" s="8">
        <f ca="1">INDIRECT("B107")*10</f>
        <v>0</v>
      </c>
      <c r="R15" s="2" t="str">
        <f t="shared" ca="1" si="2"/>
        <v/>
      </c>
      <c r="S15" s="8">
        <f ca="1">INDIRECT("D107")*100</f>
        <v>0</v>
      </c>
      <c r="T15" s="2" t="str">
        <f t="shared" ca="1" si="6"/>
        <v/>
      </c>
      <c r="U15" s="2" t="str">
        <f t="shared" ca="1" si="3"/>
        <v/>
      </c>
      <c r="V15" s="2" t="str">
        <f t="shared" si="4"/>
        <v/>
      </c>
      <c r="X15" s="57" t="s">
        <v>18</v>
      </c>
      <c r="Y15" s="57"/>
      <c r="Z15" s="57"/>
      <c r="AA15" s="50"/>
      <c r="AC15" s="47">
        <f t="shared" si="8"/>
        <v>7</v>
      </c>
      <c r="AD15" s="47">
        <v>0.9</v>
      </c>
      <c r="AE15" s="47">
        <v>1</v>
      </c>
      <c r="AF15" s="47">
        <v>8200</v>
      </c>
      <c r="AG15" s="47">
        <v>840</v>
      </c>
      <c r="AH15" s="47">
        <v>0.25</v>
      </c>
      <c r="AJ15" s="13">
        <f t="shared" si="7"/>
        <v>0.30000000000000016</v>
      </c>
      <c r="AK15" s="14">
        <f>AVERAGE(AE69:AE78)</f>
        <v>15.3</v>
      </c>
      <c r="AL15" s="14">
        <f>AVERAGE(AF69:AF78)</f>
        <v>900</v>
      </c>
      <c r="AM15" s="14">
        <f>AVERAGE(AG69:AG78)</f>
        <v>898</v>
      </c>
      <c r="AN15" s="14">
        <f>AVERAGE(AH69:AH78)</f>
        <v>3.0000000000000001E-3</v>
      </c>
    </row>
    <row r="16" spans="1:40" ht="15" customHeight="1" thickBot="1" x14ac:dyDescent="0.2">
      <c r="C16" s="21" t="s">
        <v>51</v>
      </c>
      <c r="D16" s="21" t="s">
        <v>51</v>
      </c>
      <c r="E16" s="21" t="s">
        <v>51</v>
      </c>
      <c r="F16" s="21" t="s">
        <v>51</v>
      </c>
      <c r="G16" s="21" t="s">
        <v>51</v>
      </c>
      <c r="H16" s="21" t="s">
        <v>51</v>
      </c>
      <c r="I16" s="21" t="s">
        <v>51</v>
      </c>
      <c r="J16" s="21" t="s">
        <v>51</v>
      </c>
      <c r="K16" s="21" t="s">
        <v>51</v>
      </c>
      <c r="L16" s="22">
        <v>7</v>
      </c>
      <c r="N16" s="8">
        <f t="shared" si="5"/>
        <v>9</v>
      </c>
      <c r="O16" s="8">
        <f t="shared" si="0"/>
        <v>0</v>
      </c>
      <c r="P16" s="2" t="str">
        <f t="shared" si="1"/>
        <v/>
      </c>
      <c r="Q16" s="8">
        <f ca="1">INDIRECT("B108")*10</f>
        <v>0</v>
      </c>
      <c r="R16" s="2" t="str">
        <f t="shared" ca="1" si="2"/>
        <v/>
      </c>
      <c r="S16" s="8">
        <f ca="1">INDIRECT("D108")*100</f>
        <v>0</v>
      </c>
      <c r="T16" s="2" t="str">
        <f t="shared" ca="1" si="6"/>
        <v/>
      </c>
      <c r="U16" s="2" t="str">
        <f t="shared" ca="1" si="3"/>
        <v/>
      </c>
      <c r="V16" s="2" t="str">
        <f t="shared" si="4"/>
        <v/>
      </c>
      <c r="X16" s="2" t="s">
        <v>33</v>
      </c>
      <c r="AA16" s="46">
        <f>MAX(C10:L19)</f>
        <v>7</v>
      </c>
      <c r="AC16" s="47">
        <f t="shared" si="8"/>
        <v>8</v>
      </c>
      <c r="AD16" s="47">
        <v>0.9</v>
      </c>
      <c r="AE16" s="47">
        <v>1</v>
      </c>
      <c r="AF16" s="47">
        <v>9200</v>
      </c>
      <c r="AG16" s="47">
        <v>660</v>
      </c>
      <c r="AH16" s="47">
        <v>0.41</v>
      </c>
      <c r="AJ16" s="13">
        <f t="shared" si="7"/>
        <v>0.20000000000000015</v>
      </c>
      <c r="AK16" s="14">
        <f>AVERAGE(AE79:AE88)</f>
        <v>12</v>
      </c>
      <c r="AL16" s="14">
        <f>AVERAGE(AF79:AF88)</f>
        <v>400</v>
      </c>
      <c r="AM16" s="14">
        <f>AVERAGE(AG79:AG88)</f>
        <v>626</v>
      </c>
      <c r="AN16" s="14">
        <f>AVERAGE(AH79:AH88)</f>
        <v>0</v>
      </c>
    </row>
    <row r="17" spans="3:40" ht="15" customHeight="1" thickBot="1" x14ac:dyDescent="0.2">
      <c r="C17" s="21" t="s">
        <v>51</v>
      </c>
      <c r="D17" s="21" t="s">
        <v>51</v>
      </c>
      <c r="E17" s="21" t="s">
        <v>51</v>
      </c>
      <c r="F17" s="21" t="s">
        <v>51</v>
      </c>
      <c r="G17" s="21" t="s">
        <v>51</v>
      </c>
      <c r="H17" s="21" t="s">
        <v>51</v>
      </c>
      <c r="I17" s="21" t="s">
        <v>51</v>
      </c>
      <c r="J17" s="21" t="s">
        <v>51</v>
      </c>
      <c r="K17" s="21" t="s">
        <v>51</v>
      </c>
      <c r="L17" s="22" t="s">
        <v>51</v>
      </c>
      <c r="N17" s="8">
        <f t="shared" si="5"/>
        <v>10</v>
      </c>
      <c r="O17" s="8">
        <f t="shared" si="0"/>
        <v>0</v>
      </c>
      <c r="P17" s="2" t="str">
        <f t="shared" si="1"/>
        <v/>
      </c>
      <c r="Q17" s="8">
        <f ca="1">INDIRECT("B109")*10</f>
        <v>0</v>
      </c>
      <c r="R17" s="2" t="str">
        <f t="shared" ca="1" si="2"/>
        <v/>
      </c>
      <c r="S17" s="8">
        <f ca="1">INDIRECT("D109")*100</f>
        <v>0</v>
      </c>
      <c r="T17" s="2" t="str">
        <f t="shared" ca="1" si="6"/>
        <v/>
      </c>
      <c r="U17" s="2" t="str">
        <f t="shared" ca="1" si="3"/>
        <v/>
      </c>
      <c r="V17" s="2" t="str">
        <f t="shared" si="4"/>
        <v/>
      </c>
      <c r="X17" s="2" t="s">
        <v>34</v>
      </c>
      <c r="AA17" s="46">
        <f>MAX(P8:P37)</f>
        <v>200</v>
      </c>
      <c r="AC17" s="47">
        <f t="shared" si="8"/>
        <v>9</v>
      </c>
      <c r="AD17" s="47">
        <v>0.9</v>
      </c>
      <c r="AE17" s="47">
        <v>1</v>
      </c>
      <c r="AF17" s="47">
        <v>9000</v>
      </c>
      <c r="AG17" s="47">
        <v>740</v>
      </c>
      <c r="AH17" s="47">
        <v>0.28999999999999998</v>
      </c>
      <c r="AJ17" s="13">
        <f t="shared" si="7"/>
        <v>0.10000000000000014</v>
      </c>
      <c r="AK17" s="14">
        <f>AVERAGE(AE89:AE98)</f>
        <v>7</v>
      </c>
      <c r="AL17" s="14">
        <f>AVERAGE(AF89:AF98)</f>
        <v>260</v>
      </c>
      <c r="AM17" s="14">
        <f>AVERAGE(AG89:AG98)</f>
        <v>326</v>
      </c>
      <c r="AN17" s="14">
        <f>AVERAGE(AH89:AH98)</f>
        <v>0</v>
      </c>
    </row>
    <row r="18" spans="3:40" ht="15" customHeight="1" thickBot="1" x14ac:dyDescent="0.2">
      <c r="C18" s="21" t="s">
        <v>51</v>
      </c>
      <c r="D18" s="21" t="s">
        <v>51</v>
      </c>
      <c r="E18" s="21" t="s">
        <v>51</v>
      </c>
      <c r="F18" s="21" t="s">
        <v>51</v>
      </c>
      <c r="G18" s="21" t="s">
        <v>51</v>
      </c>
      <c r="H18" s="21" t="s">
        <v>51</v>
      </c>
      <c r="I18" s="21" t="s">
        <v>51</v>
      </c>
      <c r="J18" s="21" t="s">
        <v>51</v>
      </c>
      <c r="K18" s="21" t="s">
        <v>51</v>
      </c>
      <c r="L18" s="22" t="s">
        <v>51</v>
      </c>
      <c r="N18" s="8">
        <f t="shared" si="5"/>
        <v>11</v>
      </c>
      <c r="O18" s="8">
        <f t="shared" si="0"/>
        <v>0</v>
      </c>
      <c r="P18" s="2" t="str">
        <f t="shared" si="1"/>
        <v/>
      </c>
      <c r="Q18" s="8">
        <f ca="1">INDIRECT("B110")*10</f>
        <v>0</v>
      </c>
      <c r="R18" s="2" t="str">
        <f t="shared" ca="1" si="2"/>
        <v/>
      </c>
      <c r="S18" s="8">
        <f ca="1">INDIRECT("D110")*100</f>
        <v>0</v>
      </c>
      <c r="T18" s="2" t="str">
        <f t="shared" ca="1" si="6"/>
        <v/>
      </c>
      <c r="U18" s="2" t="str">
        <f t="shared" ca="1" si="3"/>
        <v/>
      </c>
      <c r="V18" s="2" t="str">
        <f t="shared" si="4"/>
        <v/>
      </c>
      <c r="X18" s="2" t="s">
        <v>35</v>
      </c>
      <c r="AA18" s="46">
        <f>MIN(P8:P37)</f>
        <v>100</v>
      </c>
      <c r="AC18" s="47">
        <f t="shared" si="8"/>
        <v>10</v>
      </c>
      <c r="AD18" s="47">
        <v>0.9</v>
      </c>
      <c r="AE18" s="47">
        <v>1</v>
      </c>
      <c r="AF18" s="47">
        <v>8800</v>
      </c>
      <c r="AG18" s="47">
        <v>700</v>
      </c>
      <c r="AH18" s="47">
        <v>0.38</v>
      </c>
      <c r="AJ18" s="13">
        <v>0</v>
      </c>
      <c r="AK18" s="38">
        <v>0</v>
      </c>
      <c r="AL18" s="38">
        <v>0</v>
      </c>
      <c r="AM18" s="38">
        <v>0</v>
      </c>
      <c r="AN18" s="38">
        <v>0</v>
      </c>
    </row>
    <row r="19" spans="3:40" ht="15" customHeight="1" thickBot="1" x14ac:dyDescent="0.2">
      <c r="C19" s="23" t="s">
        <v>51</v>
      </c>
      <c r="D19" s="23" t="s">
        <v>51</v>
      </c>
      <c r="E19" s="23" t="s">
        <v>51</v>
      </c>
      <c r="F19" s="23" t="s">
        <v>51</v>
      </c>
      <c r="G19" s="23" t="s">
        <v>51</v>
      </c>
      <c r="H19" s="23" t="s">
        <v>51</v>
      </c>
      <c r="I19" s="23" t="s">
        <v>51</v>
      </c>
      <c r="J19" s="23" t="s">
        <v>51</v>
      </c>
      <c r="K19" s="23" t="s">
        <v>51</v>
      </c>
      <c r="L19" s="24" t="s">
        <v>51</v>
      </c>
      <c r="N19" s="8">
        <f t="shared" si="5"/>
        <v>12</v>
      </c>
      <c r="O19" s="8">
        <f t="shared" si="0"/>
        <v>0</v>
      </c>
      <c r="P19" s="2" t="str">
        <f t="shared" si="1"/>
        <v/>
      </c>
      <c r="Q19" s="8">
        <f ca="1">INDIRECT("B111")*10</f>
        <v>0</v>
      </c>
      <c r="R19" s="2" t="str">
        <f t="shared" ca="1" si="2"/>
        <v/>
      </c>
      <c r="S19" s="8">
        <f ca="1">INDIRECT("D111")*100</f>
        <v>0</v>
      </c>
      <c r="T19" s="2" t="str">
        <f t="shared" ca="1" si="6"/>
        <v/>
      </c>
      <c r="U19" s="2" t="str">
        <f t="shared" ca="1" si="3"/>
        <v/>
      </c>
      <c r="V19" s="2" t="str">
        <f t="shared" si="4"/>
        <v/>
      </c>
      <c r="X19" s="2" t="s">
        <v>36</v>
      </c>
      <c r="AA19" s="46">
        <f>AVERAGE(P8:P37)</f>
        <v>128.57142857142858</v>
      </c>
      <c r="AC19" s="25">
        <v>1</v>
      </c>
      <c r="AD19" s="13">
        <v>0.8</v>
      </c>
      <c r="AE19" s="13">
        <v>2</v>
      </c>
      <c r="AF19" s="13">
        <v>7400</v>
      </c>
      <c r="AG19" s="13">
        <v>980</v>
      </c>
      <c r="AH19" s="26">
        <v>0.15</v>
      </c>
    </row>
    <row r="20" spans="3:40" ht="15" customHeight="1" x14ac:dyDescent="0.15">
      <c r="N20" s="8">
        <f t="shared" si="5"/>
        <v>13</v>
      </c>
      <c r="O20" s="8">
        <f t="shared" si="0"/>
        <v>0</v>
      </c>
      <c r="P20" s="2" t="str">
        <f t="shared" si="1"/>
        <v/>
      </c>
      <c r="Q20" s="8">
        <f ca="1">INDIRECT("B112")*10</f>
        <v>0</v>
      </c>
      <c r="R20" s="2" t="str">
        <f t="shared" ca="1" si="2"/>
        <v/>
      </c>
      <c r="S20" s="8">
        <f ca="1">INDIRECT("D112")*100</f>
        <v>0</v>
      </c>
      <c r="T20" s="2" t="str">
        <f t="shared" ca="1" si="6"/>
        <v/>
      </c>
      <c r="U20" s="2" t="str">
        <f t="shared" ca="1" si="3"/>
        <v/>
      </c>
      <c r="V20" s="2" t="str">
        <f t="shared" si="4"/>
        <v/>
      </c>
      <c r="X20" s="2" t="s">
        <v>26</v>
      </c>
      <c r="AA20" s="46">
        <f>STDEV(P8:P37)</f>
        <v>48.795003647426668</v>
      </c>
      <c r="AC20" s="25">
        <f>1+AC19</f>
        <v>2</v>
      </c>
      <c r="AD20" s="13">
        <v>0.8</v>
      </c>
      <c r="AE20" s="13">
        <v>1</v>
      </c>
      <c r="AF20" s="13">
        <v>7600</v>
      </c>
      <c r="AG20" s="13">
        <v>940</v>
      </c>
      <c r="AH20" s="26">
        <v>0.14000000000000001</v>
      </c>
    </row>
    <row r="21" spans="3:40" ht="15" customHeight="1" x14ac:dyDescent="0.15">
      <c r="C21" s="40" t="s">
        <v>45</v>
      </c>
      <c r="D21" s="41"/>
      <c r="E21" s="41"/>
      <c r="F21" s="41"/>
      <c r="G21" s="41"/>
      <c r="H21" s="41"/>
      <c r="I21" s="41"/>
      <c r="J21" s="41"/>
      <c r="K21" s="42">
        <v>0.1</v>
      </c>
      <c r="N21" s="8">
        <f t="shared" si="5"/>
        <v>14</v>
      </c>
      <c r="O21" s="8">
        <f t="shared" si="0"/>
        <v>0</v>
      </c>
      <c r="P21" s="2" t="str">
        <f t="shared" si="1"/>
        <v/>
      </c>
      <c r="Q21" s="8">
        <f ca="1">INDIRECT("B113")*10</f>
        <v>0</v>
      </c>
      <c r="R21" s="2" t="str">
        <f t="shared" ca="1" si="2"/>
        <v/>
      </c>
      <c r="S21" s="8">
        <f ca="1">INDIRECT("D113")*100</f>
        <v>0</v>
      </c>
      <c r="T21" s="2" t="str">
        <f t="shared" ca="1" si="6"/>
        <v/>
      </c>
      <c r="U21" s="2" t="str">
        <f t="shared" ca="1" si="3"/>
        <v/>
      </c>
      <c r="V21" s="2" t="str">
        <f t="shared" si="4"/>
        <v/>
      </c>
      <c r="X21" s="2" t="s">
        <v>27</v>
      </c>
      <c r="AA21" s="46">
        <f>(AA20/AA19)*100</f>
        <v>37.951669503554072</v>
      </c>
      <c r="AC21" s="25">
        <f t="shared" ref="AC21:AC28" si="9">1+AC20</f>
        <v>3</v>
      </c>
      <c r="AD21" s="13">
        <v>0.8</v>
      </c>
      <c r="AE21" s="13">
        <v>1</v>
      </c>
      <c r="AF21" s="13">
        <v>7300</v>
      </c>
      <c r="AG21" s="13">
        <v>980</v>
      </c>
      <c r="AH21" s="26">
        <v>0.13</v>
      </c>
    </row>
    <row r="22" spans="3:40" ht="15" customHeight="1" x14ac:dyDescent="0.15">
      <c r="N22" s="8">
        <f t="shared" si="5"/>
        <v>15</v>
      </c>
      <c r="O22" s="8">
        <f t="shared" si="0"/>
        <v>0</v>
      </c>
      <c r="P22" s="2" t="str">
        <f t="shared" si="1"/>
        <v/>
      </c>
      <c r="Q22" s="8">
        <f ca="1">INDIRECT("B114")*10</f>
        <v>0</v>
      </c>
      <c r="R22" s="2" t="str">
        <f t="shared" ca="1" si="2"/>
        <v/>
      </c>
      <c r="S22" s="8">
        <f ca="1">INDIRECT("D114")*100</f>
        <v>0</v>
      </c>
      <c r="T22" s="2" t="str">
        <f t="shared" ca="1" si="6"/>
        <v/>
      </c>
      <c r="U22" s="2" t="str">
        <f t="shared" ca="1" si="3"/>
        <v/>
      </c>
      <c r="V22" s="2" t="str">
        <f t="shared" si="4"/>
        <v/>
      </c>
      <c r="X22" s="2" t="s">
        <v>28</v>
      </c>
      <c r="AA22" s="46">
        <f ca="1">AVERAGE(T8:T37)</f>
        <v>0</v>
      </c>
      <c r="AC22" s="25">
        <f t="shared" si="9"/>
        <v>4</v>
      </c>
      <c r="AD22" s="13">
        <v>0.8</v>
      </c>
      <c r="AE22" s="13">
        <v>1</v>
      </c>
      <c r="AF22" s="13">
        <v>7900</v>
      </c>
      <c r="AG22" s="13">
        <v>980</v>
      </c>
      <c r="AH22" s="26">
        <v>0.14000000000000001</v>
      </c>
    </row>
    <row r="23" spans="3:40" ht="15" customHeight="1" x14ac:dyDescent="0.15">
      <c r="C23" s="7" t="s">
        <v>16</v>
      </c>
      <c r="N23" s="8">
        <f t="shared" si="5"/>
        <v>16</v>
      </c>
      <c r="O23" s="8">
        <f t="shared" si="0"/>
        <v>0</v>
      </c>
      <c r="P23" s="2" t="str">
        <f t="shared" si="1"/>
        <v/>
      </c>
      <c r="Q23" s="8">
        <f ca="1">INDIRECT("B115")*10</f>
        <v>0</v>
      </c>
      <c r="R23" s="2" t="str">
        <f t="shared" ca="1" si="2"/>
        <v/>
      </c>
      <c r="S23" s="8">
        <f ca="1">INDIRECT("D115")*100</f>
        <v>0</v>
      </c>
      <c r="T23" s="2" t="str">
        <f t="shared" ca="1" si="6"/>
        <v/>
      </c>
      <c r="U23" s="2" t="str">
        <f t="shared" ca="1" si="3"/>
        <v/>
      </c>
      <c r="V23" s="2" t="str">
        <f t="shared" si="4"/>
        <v/>
      </c>
      <c r="X23" s="2" t="s">
        <v>29</v>
      </c>
      <c r="AA23" s="46">
        <f ca="1">STDEV(T8:T37)</f>
        <v>0</v>
      </c>
      <c r="AC23" s="25">
        <f t="shared" si="9"/>
        <v>5</v>
      </c>
      <c r="AD23" s="13">
        <v>0.8</v>
      </c>
      <c r="AE23" s="13">
        <v>2</v>
      </c>
      <c r="AF23" s="13">
        <v>7700</v>
      </c>
      <c r="AG23" s="13">
        <v>880</v>
      </c>
      <c r="AH23" s="26">
        <v>0.24</v>
      </c>
    </row>
    <row r="24" spans="3:40" ht="15" customHeight="1" thickBot="1" x14ac:dyDescent="0.2">
      <c r="N24" s="8">
        <f t="shared" si="5"/>
        <v>17</v>
      </c>
      <c r="O24" s="8">
        <f t="shared" si="0"/>
        <v>0</v>
      </c>
      <c r="P24" s="2" t="str">
        <f t="shared" si="1"/>
        <v/>
      </c>
      <c r="Q24" s="8">
        <f ca="1">INDIRECT("B116")*10</f>
        <v>0</v>
      </c>
      <c r="R24" s="2" t="str">
        <f t="shared" ca="1" si="2"/>
        <v/>
      </c>
      <c r="S24" s="8">
        <f ca="1">INDIRECT("D116")*100</f>
        <v>0</v>
      </c>
      <c r="T24" s="2" t="str">
        <f t="shared" ca="1" si="6"/>
        <v/>
      </c>
      <c r="U24" s="2" t="str">
        <f t="shared" ca="1" si="3"/>
        <v/>
      </c>
      <c r="V24" s="2" t="str">
        <f t="shared" si="4"/>
        <v/>
      </c>
      <c r="X24" s="2" t="s">
        <v>30</v>
      </c>
      <c r="AA24" s="46" t="e">
        <f ca="1">(AA23/AA22)*100</f>
        <v>#DIV/0!</v>
      </c>
      <c r="AC24" s="25">
        <f t="shared" si="9"/>
        <v>6</v>
      </c>
      <c r="AD24" s="13">
        <v>0.8</v>
      </c>
      <c r="AE24" s="13">
        <v>2</v>
      </c>
      <c r="AF24" s="13">
        <v>7800</v>
      </c>
      <c r="AG24" s="13">
        <v>880</v>
      </c>
      <c r="AH24" s="26">
        <v>0.21</v>
      </c>
    </row>
    <row r="25" spans="3:40" ht="15" customHeight="1" thickBot="1" x14ac:dyDescent="0.2">
      <c r="C25" s="9" t="str">
        <f t="shared" ref="C25:L25" ca="1" si="10">IF(RAND()&lt;$K$21,"f","h")</f>
        <v>h</v>
      </c>
      <c r="D25" s="9" t="str">
        <f t="shared" ca="1" si="10"/>
        <v>f</v>
      </c>
      <c r="E25" s="9" t="str">
        <f t="shared" ca="1" si="10"/>
        <v>h</v>
      </c>
      <c r="F25" s="9" t="str">
        <f t="shared" ca="1" si="10"/>
        <v>h</v>
      </c>
      <c r="G25" s="9" t="str">
        <f t="shared" ca="1" si="10"/>
        <v>h</v>
      </c>
      <c r="H25" s="9" t="str">
        <f t="shared" ca="1" si="10"/>
        <v>h</v>
      </c>
      <c r="I25" s="9" t="str">
        <f t="shared" ca="1" si="10"/>
        <v>h</v>
      </c>
      <c r="J25" s="9" t="str">
        <f t="shared" ca="1" si="10"/>
        <v>h</v>
      </c>
      <c r="K25" s="9" t="str">
        <f t="shared" ca="1" si="10"/>
        <v>h</v>
      </c>
      <c r="L25" s="10" t="str">
        <f t="shared" ca="1" si="10"/>
        <v>h</v>
      </c>
      <c r="N25" s="8">
        <f t="shared" si="5"/>
        <v>18</v>
      </c>
      <c r="O25" s="8">
        <f t="shared" si="0"/>
        <v>0</v>
      </c>
      <c r="P25" s="2" t="str">
        <f t="shared" si="1"/>
        <v/>
      </c>
      <c r="Q25" s="8">
        <f ca="1">INDIRECT("B117")*10</f>
        <v>0</v>
      </c>
      <c r="R25" s="2" t="str">
        <f t="shared" ca="1" si="2"/>
        <v/>
      </c>
      <c r="S25" s="8">
        <f ca="1">INDIRECT("D117")*100</f>
        <v>0</v>
      </c>
      <c r="T25" s="2" t="str">
        <f t="shared" ca="1" si="6"/>
        <v/>
      </c>
      <c r="U25" s="2" t="str">
        <f t="shared" ca="1" si="3"/>
        <v/>
      </c>
      <c r="V25" s="2" t="str">
        <f t="shared" si="4"/>
        <v/>
      </c>
      <c r="X25" s="2" t="s">
        <v>42</v>
      </c>
      <c r="AA25" s="46">
        <f ca="1">AVERAGE(R8:R37)</f>
        <v>45.714285714285715</v>
      </c>
      <c r="AC25" s="25">
        <f t="shared" si="9"/>
        <v>7</v>
      </c>
      <c r="AD25" s="13">
        <v>0.8</v>
      </c>
      <c r="AE25" s="13">
        <v>1</v>
      </c>
      <c r="AF25" s="13">
        <v>7900</v>
      </c>
      <c r="AG25" s="13">
        <v>860</v>
      </c>
      <c r="AH25" s="26">
        <v>0.18</v>
      </c>
    </row>
    <row r="26" spans="3:40" ht="15" customHeight="1" thickBot="1" x14ac:dyDescent="0.2">
      <c r="C26" s="9" t="str">
        <f t="shared" ref="C26:K34" ca="1" si="11">IF(RAND()&lt;$K$21,"f","h")</f>
        <v>h</v>
      </c>
      <c r="D26" s="9" t="str">
        <f t="shared" ca="1" si="11"/>
        <v>h</v>
      </c>
      <c r="E26" s="9" t="str">
        <f t="shared" ca="1" si="11"/>
        <v>f</v>
      </c>
      <c r="F26" s="9" t="str">
        <f t="shared" ca="1" si="11"/>
        <v>h</v>
      </c>
      <c r="G26" s="9" t="str">
        <f t="shared" ca="1" si="11"/>
        <v>h</v>
      </c>
      <c r="H26" s="9" t="str">
        <f t="shared" ca="1" si="11"/>
        <v>h</v>
      </c>
      <c r="I26" s="9" t="str">
        <f t="shared" ca="1" si="11"/>
        <v>h</v>
      </c>
      <c r="J26" s="9" t="str">
        <f t="shared" ca="1" si="11"/>
        <v>h</v>
      </c>
      <c r="K26" s="9" t="str">
        <f t="shared" ca="1" si="11"/>
        <v>h</v>
      </c>
      <c r="L26" s="10" t="str">
        <f t="shared" ref="L26:L34" ca="1" si="12">IF(RAND()&lt;$K$21,"f","h")</f>
        <v>h</v>
      </c>
      <c r="N26" s="8">
        <f t="shared" si="5"/>
        <v>19</v>
      </c>
      <c r="O26" s="8">
        <f t="shared" si="0"/>
        <v>0</v>
      </c>
      <c r="P26" s="2" t="str">
        <f t="shared" si="1"/>
        <v/>
      </c>
      <c r="Q26" s="8">
        <f ca="1">INDIRECT("B118")*10</f>
        <v>0</v>
      </c>
      <c r="R26" s="2" t="str">
        <f t="shared" ca="1" si="2"/>
        <v/>
      </c>
      <c r="S26" s="8">
        <f ca="1">INDIRECT("D118")*100</f>
        <v>0</v>
      </c>
      <c r="T26" s="2" t="str">
        <f t="shared" ca="1" si="6"/>
        <v/>
      </c>
      <c r="U26" s="2" t="str">
        <f t="shared" ca="1" si="3"/>
        <v/>
      </c>
      <c r="V26" s="2" t="str">
        <f t="shared" si="4"/>
        <v/>
      </c>
      <c r="X26" s="2" t="s">
        <v>43</v>
      </c>
      <c r="AA26" s="46">
        <f ca="1">STDEV(R8:R37)</f>
        <v>9.7590007294853258</v>
      </c>
      <c r="AC26" s="25">
        <f t="shared" si="9"/>
        <v>8</v>
      </c>
      <c r="AD26" s="13">
        <v>0.8</v>
      </c>
      <c r="AE26" s="13">
        <v>2</v>
      </c>
      <c r="AF26" s="13">
        <v>7400</v>
      </c>
      <c r="AG26" s="13">
        <v>900</v>
      </c>
      <c r="AH26" s="26">
        <v>0.19</v>
      </c>
    </row>
    <row r="27" spans="3:40" ht="15" customHeight="1" thickBot="1" x14ac:dyDescent="0.2">
      <c r="C27" s="9" t="str">
        <f t="shared" ca="1" si="11"/>
        <v>h</v>
      </c>
      <c r="D27" s="9" t="str">
        <f t="shared" ca="1" si="11"/>
        <v>h</v>
      </c>
      <c r="E27" s="9" t="str">
        <f t="shared" ca="1" si="11"/>
        <v>h</v>
      </c>
      <c r="F27" s="9" t="str">
        <f t="shared" ca="1" si="11"/>
        <v>h</v>
      </c>
      <c r="G27" s="9" t="str">
        <f t="shared" ca="1" si="11"/>
        <v>h</v>
      </c>
      <c r="H27" s="9" t="str">
        <f t="shared" ca="1" si="11"/>
        <v>h</v>
      </c>
      <c r="I27" s="9" t="str">
        <f t="shared" ca="1" si="11"/>
        <v>h</v>
      </c>
      <c r="J27" s="9" t="str">
        <f t="shared" ca="1" si="11"/>
        <v>h</v>
      </c>
      <c r="K27" s="9" t="str">
        <f t="shared" ca="1" si="11"/>
        <v>h</v>
      </c>
      <c r="L27" s="10" t="str">
        <f t="shared" ca="1" si="12"/>
        <v>h</v>
      </c>
      <c r="N27" s="8">
        <f t="shared" si="5"/>
        <v>20</v>
      </c>
      <c r="O27" s="8">
        <f t="shared" si="0"/>
        <v>0</v>
      </c>
      <c r="P27" s="2" t="str">
        <f t="shared" si="1"/>
        <v/>
      </c>
      <c r="Q27" s="8">
        <f ca="1">INDIRECT("B119")*10</f>
        <v>0</v>
      </c>
      <c r="R27" s="2" t="str">
        <f t="shared" ca="1" si="2"/>
        <v/>
      </c>
      <c r="S27" s="8">
        <f ca="1">INDIRECT("D119")*100</f>
        <v>0</v>
      </c>
      <c r="T27" s="2" t="str">
        <f t="shared" ca="1" si="6"/>
        <v/>
      </c>
      <c r="U27" s="2" t="str">
        <f t="shared" ca="1" si="3"/>
        <v/>
      </c>
      <c r="V27" s="2" t="str">
        <f t="shared" si="4"/>
        <v/>
      </c>
      <c r="X27" s="2" t="s">
        <v>31</v>
      </c>
      <c r="AA27" s="46">
        <f ca="1">AVERAGE(U8:U37)</f>
        <v>1.0173314776513773</v>
      </c>
      <c r="AC27" s="25">
        <f t="shared" si="9"/>
        <v>9</v>
      </c>
      <c r="AD27" s="13">
        <v>0.8</v>
      </c>
      <c r="AE27" s="13">
        <v>2</v>
      </c>
      <c r="AF27" s="13">
        <v>7000</v>
      </c>
      <c r="AG27" s="13">
        <v>1040</v>
      </c>
      <c r="AH27" s="26">
        <v>0.1</v>
      </c>
    </row>
    <row r="28" spans="3:40" ht="15" customHeight="1" thickBot="1" x14ac:dyDescent="0.2">
      <c r="C28" s="9" t="str">
        <f t="shared" ca="1" si="11"/>
        <v>h</v>
      </c>
      <c r="D28" s="9" t="str">
        <f t="shared" ca="1" si="11"/>
        <v>h</v>
      </c>
      <c r="E28" s="9" t="str">
        <f t="shared" ca="1" si="11"/>
        <v>h</v>
      </c>
      <c r="F28" s="9" t="str">
        <f t="shared" ca="1" si="11"/>
        <v>h</v>
      </c>
      <c r="G28" s="9" t="str">
        <f t="shared" ca="1" si="11"/>
        <v>h</v>
      </c>
      <c r="H28" s="9" t="str">
        <f t="shared" ca="1" si="11"/>
        <v>h</v>
      </c>
      <c r="I28" s="9" t="str">
        <f t="shared" ca="1" si="11"/>
        <v>h</v>
      </c>
      <c r="J28" s="9" t="str">
        <f t="shared" ca="1" si="11"/>
        <v>h</v>
      </c>
      <c r="K28" s="9" t="str">
        <f t="shared" ca="1" si="11"/>
        <v>h</v>
      </c>
      <c r="L28" s="10" t="str">
        <f t="shared" ca="1" si="12"/>
        <v>h</v>
      </c>
      <c r="N28" s="8">
        <f t="shared" si="5"/>
        <v>21</v>
      </c>
      <c r="O28" s="8">
        <f t="shared" si="0"/>
        <v>0</v>
      </c>
      <c r="P28" s="2" t="str">
        <f t="shared" si="1"/>
        <v/>
      </c>
      <c r="Q28" s="8">
        <f ca="1">INDIRECT("B120")*10</f>
        <v>0</v>
      </c>
      <c r="R28" s="2" t="str">
        <f t="shared" ca="1" si="2"/>
        <v/>
      </c>
      <c r="S28" s="8">
        <f ca="1">INDIRECT("D120")*100</f>
        <v>0</v>
      </c>
      <c r="T28" s="2" t="str">
        <f t="shared" ca="1" si="6"/>
        <v/>
      </c>
      <c r="U28" s="2" t="str">
        <f t="shared" ca="1" si="3"/>
        <v/>
      </c>
      <c r="V28" s="2" t="str">
        <f t="shared" si="4"/>
        <v/>
      </c>
      <c r="X28" s="2" t="s">
        <v>32</v>
      </c>
      <c r="AA28" s="46">
        <f ca="1">STDEV(U8:U37)</f>
        <v>2.9599133032501258E-2</v>
      </c>
      <c r="AC28" s="25">
        <f t="shared" si="9"/>
        <v>10</v>
      </c>
      <c r="AD28" s="13">
        <v>0.8</v>
      </c>
      <c r="AE28" s="13">
        <v>2</v>
      </c>
      <c r="AF28" s="13">
        <v>8300</v>
      </c>
      <c r="AG28" s="13">
        <v>800</v>
      </c>
      <c r="AH28" s="26">
        <v>0.26</v>
      </c>
    </row>
    <row r="29" spans="3:40" ht="15" customHeight="1" thickBot="1" x14ac:dyDescent="0.2">
      <c r="C29" s="9" t="str">
        <f t="shared" ca="1" si="11"/>
        <v>h</v>
      </c>
      <c r="D29" s="9" t="str">
        <f t="shared" ca="1" si="11"/>
        <v>h</v>
      </c>
      <c r="E29" s="9" t="str">
        <f t="shared" ca="1" si="11"/>
        <v>h</v>
      </c>
      <c r="F29" s="9" t="str">
        <f t="shared" ca="1" si="11"/>
        <v>h</v>
      </c>
      <c r="G29" s="9" t="str">
        <f t="shared" ca="1" si="11"/>
        <v>f</v>
      </c>
      <c r="H29" s="9" t="str">
        <f t="shared" ca="1" si="11"/>
        <v>h</v>
      </c>
      <c r="I29" s="9" t="str">
        <f t="shared" ca="1" si="11"/>
        <v>h</v>
      </c>
      <c r="J29" s="9" t="str">
        <f t="shared" ca="1" si="11"/>
        <v>h</v>
      </c>
      <c r="K29" s="9" t="str">
        <f t="shared" ca="1" si="11"/>
        <v>h</v>
      </c>
      <c r="L29" s="10" t="str">
        <f t="shared" ca="1" si="12"/>
        <v>h</v>
      </c>
      <c r="N29" s="8">
        <f t="shared" si="5"/>
        <v>22</v>
      </c>
      <c r="O29" s="8">
        <f t="shared" si="0"/>
        <v>0</v>
      </c>
      <c r="P29" s="2" t="str">
        <f t="shared" si="1"/>
        <v/>
      </c>
      <c r="Q29" s="8">
        <f ca="1">INDIRECT("B121")*10</f>
        <v>0</v>
      </c>
      <c r="R29" s="2" t="str">
        <f t="shared" ca="1" si="2"/>
        <v/>
      </c>
      <c r="S29" s="8">
        <f ca="1">INDIRECT("D121")*100</f>
        <v>0</v>
      </c>
      <c r="T29" s="2" t="str">
        <f t="shared" ca="1" si="6"/>
        <v/>
      </c>
      <c r="U29" s="2" t="str">
        <f t="shared" ca="1" si="3"/>
        <v/>
      </c>
      <c r="V29" s="2" t="str">
        <f t="shared" si="4"/>
        <v/>
      </c>
      <c r="AC29" s="47">
        <v>1</v>
      </c>
      <c r="AD29" s="47">
        <v>0.7</v>
      </c>
      <c r="AE29" s="47">
        <v>2</v>
      </c>
      <c r="AF29" s="47">
        <v>7200</v>
      </c>
      <c r="AG29" s="47">
        <v>1040</v>
      </c>
      <c r="AH29" s="47">
        <v>0.12</v>
      </c>
    </row>
    <row r="30" spans="3:40" ht="15" customHeight="1" thickBot="1" x14ac:dyDescent="0.2">
      <c r="C30" s="9" t="str">
        <f t="shared" ca="1" si="11"/>
        <v>h</v>
      </c>
      <c r="D30" s="9" t="str">
        <f t="shared" ca="1" si="11"/>
        <v>h</v>
      </c>
      <c r="E30" s="9" t="str">
        <f t="shared" ca="1" si="11"/>
        <v>h</v>
      </c>
      <c r="F30" s="9" t="str">
        <f t="shared" ca="1" si="11"/>
        <v>f</v>
      </c>
      <c r="G30" s="9" t="str">
        <f t="shared" ca="1" si="11"/>
        <v>h</v>
      </c>
      <c r="H30" s="9" t="str">
        <f t="shared" ca="1" si="11"/>
        <v>h</v>
      </c>
      <c r="I30" s="9" t="str">
        <f t="shared" ca="1" si="11"/>
        <v>h</v>
      </c>
      <c r="J30" s="9" t="str">
        <f t="shared" ca="1" si="11"/>
        <v>h</v>
      </c>
      <c r="K30" s="9" t="str">
        <f t="shared" ca="1" si="11"/>
        <v>h</v>
      </c>
      <c r="L30" s="10" t="str">
        <f t="shared" ca="1" si="12"/>
        <v>h</v>
      </c>
      <c r="N30" s="8">
        <f t="shared" si="5"/>
        <v>23</v>
      </c>
      <c r="O30" s="8">
        <f t="shared" si="0"/>
        <v>0</v>
      </c>
      <c r="P30" s="2" t="str">
        <f t="shared" si="1"/>
        <v/>
      </c>
      <c r="Q30" s="8">
        <f ca="1">INDIRECT("B122")*10</f>
        <v>0</v>
      </c>
      <c r="R30" s="2" t="str">
        <f t="shared" ca="1" si="2"/>
        <v/>
      </c>
      <c r="S30" s="8">
        <f ca="1">INDIRECT("D122")*100</f>
        <v>0</v>
      </c>
      <c r="T30" s="2" t="str">
        <f t="shared" ca="1" si="6"/>
        <v/>
      </c>
      <c r="U30" s="2" t="str">
        <f t="shared" ca="1" si="3"/>
        <v/>
      </c>
      <c r="V30" s="2" t="str">
        <f t="shared" si="4"/>
        <v/>
      </c>
      <c r="AC30" s="47">
        <f>1+AC29</f>
        <v>2</v>
      </c>
      <c r="AD30" s="47">
        <v>0.7</v>
      </c>
      <c r="AE30" s="47">
        <v>1</v>
      </c>
      <c r="AF30" s="47">
        <v>7200</v>
      </c>
      <c r="AG30" s="47">
        <v>1020</v>
      </c>
      <c r="AH30" s="47">
        <v>0.11</v>
      </c>
    </row>
    <row r="31" spans="3:40" ht="15" customHeight="1" thickBot="1" x14ac:dyDescent="0.2">
      <c r="C31" s="9" t="str">
        <f t="shared" ca="1" si="11"/>
        <v>f</v>
      </c>
      <c r="D31" s="9" t="str">
        <f t="shared" ca="1" si="11"/>
        <v>h</v>
      </c>
      <c r="E31" s="9" t="str">
        <f t="shared" ca="1" si="11"/>
        <v>h</v>
      </c>
      <c r="F31" s="9" t="str">
        <f t="shared" ca="1" si="11"/>
        <v>f</v>
      </c>
      <c r="G31" s="9" t="str">
        <f t="shared" ca="1" si="11"/>
        <v>h</v>
      </c>
      <c r="H31" s="9" t="str">
        <f t="shared" ca="1" si="11"/>
        <v>h</v>
      </c>
      <c r="I31" s="9" t="str">
        <f t="shared" ca="1" si="11"/>
        <v>h</v>
      </c>
      <c r="J31" s="9" t="str">
        <f t="shared" ca="1" si="11"/>
        <v>h</v>
      </c>
      <c r="K31" s="9" t="str">
        <f t="shared" ca="1" si="11"/>
        <v>h</v>
      </c>
      <c r="L31" s="10" t="str">
        <f t="shared" ca="1" si="12"/>
        <v>h</v>
      </c>
      <c r="N31" s="8">
        <f t="shared" si="5"/>
        <v>24</v>
      </c>
      <c r="O31" s="8">
        <f t="shared" si="0"/>
        <v>0</v>
      </c>
      <c r="P31" s="2" t="str">
        <f t="shared" si="1"/>
        <v/>
      </c>
      <c r="Q31" s="8">
        <f ca="1">INDIRECT("B123")*10</f>
        <v>0</v>
      </c>
      <c r="R31" s="2" t="str">
        <f t="shared" ca="1" si="2"/>
        <v/>
      </c>
      <c r="S31" s="8">
        <f ca="1">INDIRECT("D123")*100</f>
        <v>0</v>
      </c>
      <c r="T31" s="2" t="str">
        <f t="shared" ca="1" si="6"/>
        <v/>
      </c>
      <c r="U31" s="2" t="str">
        <f t="shared" ca="1" si="3"/>
        <v/>
      </c>
      <c r="V31" s="2" t="str">
        <f t="shared" si="4"/>
        <v/>
      </c>
      <c r="X31" s="58" t="s">
        <v>8</v>
      </c>
      <c r="Y31" s="58"/>
      <c r="Z31" s="58"/>
      <c r="AA31" s="58"/>
      <c r="AC31" s="47">
        <f t="shared" ref="AC31:AC38" si="13">1+AC30</f>
        <v>3</v>
      </c>
      <c r="AD31" s="47">
        <v>0.7</v>
      </c>
      <c r="AE31" s="47">
        <v>3</v>
      </c>
      <c r="AF31" s="47">
        <v>7000</v>
      </c>
      <c r="AG31" s="47">
        <v>1100</v>
      </c>
      <c r="AH31" s="47">
        <v>0.04</v>
      </c>
    </row>
    <row r="32" spans="3:40" ht="15" customHeight="1" thickBot="1" x14ac:dyDescent="0.2">
      <c r="C32" s="9" t="str">
        <f t="shared" ca="1" si="11"/>
        <v>h</v>
      </c>
      <c r="D32" s="9" t="str">
        <f t="shared" ca="1" si="11"/>
        <v>h</v>
      </c>
      <c r="E32" s="9" t="str">
        <f t="shared" ca="1" si="11"/>
        <v>h</v>
      </c>
      <c r="F32" s="9" t="str">
        <f t="shared" ca="1" si="11"/>
        <v>f</v>
      </c>
      <c r="G32" s="9" t="str">
        <f t="shared" ca="1" si="11"/>
        <v>f</v>
      </c>
      <c r="H32" s="9" t="str">
        <f t="shared" ca="1" si="11"/>
        <v>h</v>
      </c>
      <c r="I32" s="9" t="str">
        <f t="shared" ca="1" si="11"/>
        <v>h</v>
      </c>
      <c r="J32" s="9" t="str">
        <f t="shared" ca="1" si="11"/>
        <v>h</v>
      </c>
      <c r="K32" s="9" t="str">
        <f t="shared" ca="1" si="11"/>
        <v>h</v>
      </c>
      <c r="L32" s="10" t="str">
        <f t="shared" ca="1" si="12"/>
        <v>h</v>
      </c>
      <c r="N32" s="8">
        <f t="shared" si="5"/>
        <v>25</v>
      </c>
      <c r="O32" s="8">
        <f t="shared" si="0"/>
        <v>0</v>
      </c>
      <c r="P32" s="2" t="str">
        <f t="shared" si="1"/>
        <v/>
      </c>
      <c r="Q32" s="8">
        <f ca="1">INDIRECT("B124")*10</f>
        <v>0</v>
      </c>
      <c r="R32" s="2" t="str">
        <f t="shared" ca="1" si="2"/>
        <v/>
      </c>
      <c r="S32" s="8">
        <f ca="1">INDIRECT("D124")*100</f>
        <v>0</v>
      </c>
      <c r="T32" s="2" t="str">
        <f t="shared" ca="1" si="6"/>
        <v/>
      </c>
      <c r="U32" s="2" t="str">
        <f t="shared" ca="1" si="3"/>
        <v/>
      </c>
      <c r="V32" s="2" t="str">
        <f t="shared" si="4"/>
        <v/>
      </c>
      <c r="X32" s="13" t="s">
        <v>9</v>
      </c>
      <c r="Y32" s="14" t="s">
        <v>10</v>
      </c>
      <c r="Z32" s="14" t="s">
        <v>11</v>
      </c>
      <c r="AA32" s="14" t="s">
        <v>12</v>
      </c>
      <c r="AC32" s="47">
        <f t="shared" si="13"/>
        <v>4</v>
      </c>
      <c r="AD32" s="47">
        <v>0.7</v>
      </c>
      <c r="AE32" s="47">
        <v>2</v>
      </c>
      <c r="AF32" s="47">
        <v>7300</v>
      </c>
      <c r="AG32" s="47">
        <v>980</v>
      </c>
      <c r="AH32" s="47">
        <v>0.1</v>
      </c>
    </row>
    <row r="33" spans="2:34" ht="15" customHeight="1" thickBot="1" x14ac:dyDescent="0.2">
      <c r="C33" s="9" t="str">
        <f t="shared" ca="1" si="11"/>
        <v>h</v>
      </c>
      <c r="D33" s="9" t="str">
        <f t="shared" ca="1" si="11"/>
        <v>h</v>
      </c>
      <c r="E33" s="9" t="str">
        <f t="shared" ca="1" si="11"/>
        <v>h</v>
      </c>
      <c r="F33" s="9" t="str">
        <f t="shared" ca="1" si="11"/>
        <v>h</v>
      </c>
      <c r="G33" s="9" t="str">
        <f t="shared" ca="1" si="11"/>
        <v>h</v>
      </c>
      <c r="H33" s="9" t="str">
        <f t="shared" ca="1" si="11"/>
        <v>h</v>
      </c>
      <c r="I33" s="9" t="str">
        <f t="shared" ca="1" si="11"/>
        <v>h</v>
      </c>
      <c r="J33" s="9" t="str">
        <f t="shared" ca="1" si="11"/>
        <v>h</v>
      </c>
      <c r="K33" s="9" t="str">
        <f t="shared" ca="1" si="11"/>
        <v>h</v>
      </c>
      <c r="L33" s="10" t="str">
        <f t="shared" ca="1" si="12"/>
        <v>h</v>
      </c>
      <c r="N33" s="8">
        <f t="shared" si="5"/>
        <v>26</v>
      </c>
      <c r="O33" s="8">
        <f t="shared" si="0"/>
        <v>0</v>
      </c>
      <c r="P33" s="2" t="str">
        <f t="shared" si="1"/>
        <v/>
      </c>
      <c r="Q33" s="8">
        <f ca="1">INDIRECT("B125")*10</f>
        <v>0</v>
      </c>
      <c r="R33" s="2" t="str">
        <f t="shared" ca="1" si="2"/>
        <v/>
      </c>
      <c r="S33" s="8">
        <f ca="1">INDIRECT("D125")*100</f>
        <v>0</v>
      </c>
      <c r="T33" s="2" t="str">
        <f t="shared" ca="1" si="6"/>
        <v/>
      </c>
      <c r="U33" s="2" t="str">
        <f t="shared" ca="1" si="3"/>
        <v/>
      </c>
      <c r="V33" s="2" t="str">
        <f t="shared" si="4"/>
        <v/>
      </c>
      <c r="X33" s="13" t="s">
        <v>13</v>
      </c>
      <c r="Y33" s="14" t="s">
        <v>14</v>
      </c>
      <c r="Z33" s="14" t="s">
        <v>15</v>
      </c>
      <c r="AA33" s="14" t="s">
        <v>5</v>
      </c>
      <c r="AC33" s="47">
        <f t="shared" si="13"/>
        <v>5</v>
      </c>
      <c r="AD33" s="47">
        <v>0.7</v>
      </c>
      <c r="AE33" s="47">
        <v>4</v>
      </c>
      <c r="AF33" s="47">
        <v>5700</v>
      </c>
      <c r="AG33" s="47">
        <v>980</v>
      </c>
      <c r="AH33" s="47">
        <v>0.15</v>
      </c>
    </row>
    <row r="34" spans="2:34" ht="15" customHeight="1" thickBot="1" x14ac:dyDescent="0.2">
      <c r="C34" s="11" t="str">
        <f t="shared" ca="1" si="11"/>
        <v>h</v>
      </c>
      <c r="D34" s="11" t="str">
        <f t="shared" ca="1" si="11"/>
        <v>h</v>
      </c>
      <c r="E34" s="11" t="str">
        <f t="shared" ca="1" si="11"/>
        <v>h</v>
      </c>
      <c r="F34" s="11" t="str">
        <f t="shared" ca="1" si="11"/>
        <v>h</v>
      </c>
      <c r="G34" s="11" t="str">
        <f t="shared" ca="1" si="11"/>
        <v>h</v>
      </c>
      <c r="H34" s="11" t="str">
        <f t="shared" ca="1" si="11"/>
        <v>f</v>
      </c>
      <c r="I34" s="11" t="str">
        <f t="shared" ca="1" si="11"/>
        <v>h</v>
      </c>
      <c r="J34" s="11" t="str">
        <f t="shared" ca="1" si="11"/>
        <v>h</v>
      </c>
      <c r="K34" s="11" t="str">
        <f t="shared" ca="1" si="11"/>
        <v>f</v>
      </c>
      <c r="L34" s="12" t="str">
        <f t="shared" ca="1" si="12"/>
        <v>f</v>
      </c>
      <c r="N34" s="8">
        <f t="shared" si="5"/>
        <v>27</v>
      </c>
      <c r="O34" s="8">
        <f t="shared" si="0"/>
        <v>0</v>
      </c>
      <c r="P34" s="2" t="str">
        <f t="shared" si="1"/>
        <v/>
      </c>
      <c r="Q34" s="8">
        <f ca="1">INDIRECT("B126")*10</f>
        <v>0</v>
      </c>
      <c r="R34" s="2" t="str">
        <f t="shared" ca="1" si="2"/>
        <v/>
      </c>
      <c r="S34" s="8">
        <f ca="1">INDIRECT("D126")*100</f>
        <v>0</v>
      </c>
      <c r="T34" s="2" t="str">
        <f t="shared" ca="1" si="6"/>
        <v/>
      </c>
      <c r="U34" s="2" t="str">
        <f t="shared" ca="1" si="3"/>
        <v/>
      </c>
      <c r="V34" s="2" t="str">
        <f t="shared" si="4"/>
        <v/>
      </c>
      <c r="X34" s="14">
        <v>1</v>
      </c>
      <c r="Y34" s="15">
        <v>100</v>
      </c>
      <c r="Z34" s="15">
        <v>1</v>
      </c>
      <c r="AA34" s="15">
        <v>4000</v>
      </c>
      <c r="AC34" s="47">
        <f t="shared" si="13"/>
        <v>6</v>
      </c>
      <c r="AD34" s="47">
        <v>0.7</v>
      </c>
      <c r="AE34" s="47">
        <v>3</v>
      </c>
      <c r="AF34" s="47">
        <v>7900</v>
      </c>
      <c r="AG34" s="47">
        <v>900</v>
      </c>
      <c r="AH34" s="47">
        <v>0.22</v>
      </c>
    </row>
    <row r="35" spans="2:34" ht="15" customHeight="1" thickBot="1" x14ac:dyDescent="0.2">
      <c r="N35" s="8">
        <f t="shared" si="5"/>
        <v>28</v>
      </c>
      <c r="O35" s="8">
        <f t="shared" si="0"/>
        <v>0</v>
      </c>
      <c r="P35" s="2" t="str">
        <f t="shared" si="1"/>
        <v/>
      </c>
      <c r="Q35" s="8">
        <f ca="1">INDIRECT("B127")*10</f>
        <v>0</v>
      </c>
      <c r="R35" s="2" t="str">
        <f t="shared" ca="1" si="2"/>
        <v/>
      </c>
      <c r="S35" s="8">
        <f ca="1">INDIRECT("D127")*100</f>
        <v>0</v>
      </c>
      <c r="T35" s="2" t="str">
        <f t="shared" ca="1" si="6"/>
        <v/>
      </c>
      <c r="U35" s="2" t="str">
        <f t="shared" ca="1" si="3"/>
        <v/>
      </c>
      <c r="V35" s="2" t="str">
        <f t="shared" si="4"/>
        <v/>
      </c>
      <c r="X35" s="14">
        <f t="shared" ref="X35:X43" si="14">X34-0.1</f>
        <v>0.9</v>
      </c>
      <c r="Y35" s="16">
        <v>88.8</v>
      </c>
      <c r="Z35" s="16">
        <v>1.07</v>
      </c>
      <c r="AA35" s="16">
        <v>6400</v>
      </c>
      <c r="AC35" s="47">
        <f t="shared" si="13"/>
        <v>7</v>
      </c>
      <c r="AD35" s="47">
        <v>0.7</v>
      </c>
      <c r="AE35" s="47">
        <v>4</v>
      </c>
      <c r="AF35" s="47">
        <v>6400</v>
      </c>
      <c r="AG35" s="47">
        <v>980</v>
      </c>
      <c r="AH35" s="47">
        <v>0.08</v>
      </c>
    </row>
    <row r="36" spans="2:34" ht="15" customHeight="1" thickBot="1" x14ac:dyDescent="0.2">
      <c r="N36" s="8">
        <f t="shared" si="5"/>
        <v>29</v>
      </c>
      <c r="O36" s="8">
        <f t="shared" si="0"/>
        <v>0</v>
      </c>
      <c r="P36" s="2" t="str">
        <f t="shared" si="1"/>
        <v/>
      </c>
      <c r="Q36" s="8">
        <f ca="1">INDIRECT("B128")*10</f>
        <v>0</v>
      </c>
      <c r="R36" s="2" t="str">
        <f t="shared" ca="1" si="2"/>
        <v/>
      </c>
      <c r="S36" s="8">
        <f ca="1">INDIRECT("D128")*100</f>
        <v>0</v>
      </c>
      <c r="T36" s="2" t="str">
        <f t="shared" ca="1" si="6"/>
        <v/>
      </c>
      <c r="U36" s="2" t="str">
        <f t="shared" ca="1" si="3"/>
        <v/>
      </c>
      <c r="V36" s="2" t="str">
        <f t="shared" si="4"/>
        <v/>
      </c>
      <c r="X36" s="14">
        <f t="shared" si="14"/>
        <v>0.8</v>
      </c>
      <c r="Y36" s="16">
        <v>79.099999999999994</v>
      </c>
      <c r="Z36" s="16">
        <v>1.63</v>
      </c>
      <c r="AA36" s="16">
        <v>8800</v>
      </c>
      <c r="AC36" s="47">
        <f t="shared" si="13"/>
        <v>8</v>
      </c>
      <c r="AD36" s="47">
        <v>0.7</v>
      </c>
      <c r="AE36" s="47">
        <v>3</v>
      </c>
      <c r="AF36" s="47">
        <v>3800</v>
      </c>
      <c r="AG36" s="47">
        <v>980</v>
      </c>
      <c r="AH36" s="47">
        <v>0.1</v>
      </c>
    </row>
    <row r="37" spans="2:34" ht="15" customHeight="1" thickBot="1" x14ac:dyDescent="0.2">
      <c r="N37" s="8">
        <f t="shared" si="5"/>
        <v>30</v>
      </c>
      <c r="O37" s="8">
        <f>COUNTIF($C$10:$L$19,N37)*100</f>
        <v>0</v>
      </c>
      <c r="P37" s="2" t="str">
        <f t="shared" si="1"/>
        <v/>
      </c>
      <c r="Q37" s="8">
        <f ca="1">INDIRECT("B129")*10</f>
        <v>0</v>
      </c>
      <c r="R37" s="2" t="str">
        <f t="shared" ca="1" si="2"/>
        <v/>
      </c>
      <c r="S37" s="8">
        <f ca="1">INDIRECT("D129")*100</f>
        <v>0</v>
      </c>
      <c r="T37" s="2" t="str">
        <f t="shared" ca="1" si="6"/>
        <v/>
      </c>
      <c r="U37" s="2" t="str">
        <f t="shared" ca="1" si="3"/>
        <v/>
      </c>
      <c r="V37" s="2" t="str">
        <f t="shared" si="4"/>
        <v/>
      </c>
      <c r="X37" s="14">
        <f t="shared" si="14"/>
        <v>0.70000000000000007</v>
      </c>
      <c r="Y37" s="16">
        <v>58.5</v>
      </c>
      <c r="Z37" s="16">
        <v>3.3069999999999999</v>
      </c>
      <c r="AA37" s="16">
        <v>10400</v>
      </c>
      <c r="AC37" s="47">
        <f t="shared" si="13"/>
        <v>9</v>
      </c>
      <c r="AD37" s="47">
        <v>0.7</v>
      </c>
      <c r="AE37" s="47">
        <v>5</v>
      </c>
      <c r="AF37" s="47">
        <v>5400</v>
      </c>
      <c r="AG37" s="47">
        <v>1120</v>
      </c>
      <c r="AH37" s="47">
        <v>0.02</v>
      </c>
    </row>
    <row r="38" spans="2:34" ht="15" customHeight="1" thickBot="1" x14ac:dyDescent="0.2">
      <c r="C38" s="7"/>
      <c r="N38" s="14"/>
      <c r="O38" s="14"/>
      <c r="P38" s="14"/>
      <c r="V38" s="2" t="str">
        <f t="shared" si="4"/>
        <v/>
      </c>
      <c r="X38" s="14">
        <f t="shared" si="14"/>
        <v>0.60000000000000009</v>
      </c>
      <c r="Y38" s="16">
        <v>38.799999999999997</v>
      </c>
      <c r="Z38" s="16">
        <v>13.2</v>
      </c>
      <c r="AA38" s="16">
        <v>11600</v>
      </c>
      <c r="AC38" s="47">
        <f t="shared" si="13"/>
        <v>10</v>
      </c>
      <c r="AD38" s="47">
        <v>0.7</v>
      </c>
      <c r="AE38" s="47">
        <v>4</v>
      </c>
      <c r="AF38" s="47">
        <v>5900</v>
      </c>
      <c r="AG38" s="47">
        <v>1040</v>
      </c>
      <c r="AH38" s="47">
        <v>0.1</v>
      </c>
    </row>
    <row r="39" spans="2:34" ht="15" customHeight="1" x14ac:dyDescent="0.15">
      <c r="B39" s="17"/>
      <c r="C39" s="17"/>
      <c r="D39" s="17"/>
      <c r="V39" s="2" t="str">
        <f t="shared" si="4"/>
        <v/>
      </c>
      <c r="X39" s="14">
        <f t="shared" si="14"/>
        <v>0.50000000000000011</v>
      </c>
      <c r="Y39" s="16">
        <v>16.8</v>
      </c>
      <c r="Z39" s="16">
        <v>11.2</v>
      </c>
      <c r="AA39" s="16">
        <v>11000</v>
      </c>
      <c r="AC39" s="25">
        <v>1</v>
      </c>
      <c r="AD39" s="13">
        <v>0.6</v>
      </c>
      <c r="AE39" s="13">
        <v>11</v>
      </c>
      <c r="AF39" s="13">
        <v>3200</v>
      </c>
      <c r="AG39" s="13">
        <v>1120</v>
      </c>
      <c r="AH39" s="26">
        <v>0.08</v>
      </c>
    </row>
    <row r="40" spans="2:34" ht="15" customHeight="1" x14ac:dyDescent="0.15">
      <c r="B40" s="17"/>
      <c r="C40" s="17"/>
      <c r="D40" s="17"/>
      <c r="V40" s="2" t="str">
        <f t="shared" si="4"/>
        <v/>
      </c>
      <c r="X40" s="14">
        <f t="shared" si="14"/>
        <v>0.40000000000000013</v>
      </c>
      <c r="Y40" s="16">
        <v>11.7</v>
      </c>
      <c r="Z40" s="16">
        <v>13.2</v>
      </c>
      <c r="AA40" s="16">
        <v>10200</v>
      </c>
      <c r="AC40" s="25">
        <f>1+AC39</f>
        <v>2</v>
      </c>
      <c r="AD40" s="13">
        <v>0.6</v>
      </c>
      <c r="AE40" s="13">
        <v>6</v>
      </c>
      <c r="AF40" s="13">
        <v>5700</v>
      </c>
      <c r="AG40" s="13">
        <v>1180</v>
      </c>
      <c r="AH40" s="26">
        <v>0.05</v>
      </c>
    </row>
    <row r="41" spans="2:34" ht="15" customHeight="1" x14ac:dyDescent="0.15">
      <c r="V41" s="2" t="str">
        <f t="shared" si="4"/>
        <v/>
      </c>
      <c r="X41" s="14">
        <f t="shared" si="14"/>
        <v>0.30000000000000016</v>
      </c>
      <c r="Y41" s="16">
        <v>9.4</v>
      </c>
      <c r="Z41" s="16">
        <v>14.5</v>
      </c>
      <c r="AA41" s="16">
        <v>10200</v>
      </c>
      <c r="AC41" s="25">
        <f t="shared" ref="AC41:AC48" si="15">1+AC40</f>
        <v>3</v>
      </c>
      <c r="AD41" s="13">
        <v>0.6</v>
      </c>
      <c r="AE41" s="13">
        <v>7</v>
      </c>
      <c r="AF41" s="13">
        <v>3900</v>
      </c>
      <c r="AG41" s="13">
        <v>1000</v>
      </c>
      <c r="AH41" s="26">
        <v>0.14000000000000001</v>
      </c>
    </row>
    <row r="42" spans="2:34" ht="15" customHeight="1" x14ac:dyDescent="0.15">
      <c r="V42" s="2" t="str">
        <f t="shared" si="4"/>
        <v/>
      </c>
      <c r="X42" s="14">
        <f t="shared" si="14"/>
        <v>0.20000000000000015</v>
      </c>
      <c r="Y42" s="16">
        <v>2.77</v>
      </c>
      <c r="Z42" s="16">
        <v>13</v>
      </c>
      <c r="AA42" s="16">
        <v>5800</v>
      </c>
      <c r="AC42" s="25">
        <f t="shared" si="15"/>
        <v>4</v>
      </c>
      <c r="AD42" s="13">
        <v>0.6</v>
      </c>
      <c r="AE42" s="13">
        <v>7</v>
      </c>
      <c r="AF42" s="27">
        <v>4800</v>
      </c>
      <c r="AG42" s="13">
        <v>1060</v>
      </c>
      <c r="AH42" s="26">
        <v>0.11</v>
      </c>
    </row>
    <row r="43" spans="2:34" ht="15" customHeight="1" x14ac:dyDescent="0.15">
      <c r="V43" s="2" t="str">
        <f t="shared" si="4"/>
        <v/>
      </c>
      <c r="X43" s="14">
        <f t="shared" si="14"/>
        <v>0.10000000000000014</v>
      </c>
      <c r="Y43" s="16">
        <v>2</v>
      </c>
      <c r="Z43" s="16">
        <v>7.6</v>
      </c>
      <c r="AA43" s="16">
        <v>3800</v>
      </c>
      <c r="AC43" s="25">
        <f t="shared" si="15"/>
        <v>5</v>
      </c>
      <c r="AD43" s="13">
        <v>0.6</v>
      </c>
      <c r="AE43" s="13">
        <v>4</v>
      </c>
      <c r="AF43" s="13">
        <v>4200</v>
      </c>
      <c r="AG43" s="13">
        <v>1040</v>
      </c>
      <c r="AH43" s="26">
        <v>0.1</v>
      </c>
    </row>
    <row r="44" spans="2:34" ht="15" customHeight="1" x14ac:dyDescent="0.15">
      <c r="V44" s="2" t="str">
        <f t="shared" si="4"/>
        <v/>
      </c>
      <c r="X44" s="14">
        <v>0</v>
      </c>
      <c r="Y44" s="16">
        <v>0</v>
      </c>
      <c r="Z44" s="16">
        <v>0</v>
      </c>
      <c r="AA44" s="16">
        <v>0</v>
      </c>
      <c r="AC44" s="25">
        <f t="shared" si="15"/>
        <v>6</v>
      </c>
      <c r="AD44" s="13">
        <v>0.6</v>
      </c>
      <c r="AE44" s="13">
        <v>6</v>
      </c>
      <c r="AF44" s="13">
        <v>5700</v>
      </c>
      <c r="AG44" s="13">
        <v>1220</v>
      </c>
      <c r="AH44" s="26">
        <v>0.04</v>
      </c>
    </row>
    <row r="45" spans="2:34" ht="15" customHeight="1" x14ac:dyDescent="0.15">
      <c r="V45" s="2" t="str">
        <f t="shared" si="4"/>
        <v/>
      </c>
      <c r="AC45" s="25">
        <f t="shared" si="15"/>
        <v>7</v>
      </c>
      <c r="AD45" s="13">
        <v>0.6</v>
      </c>
      <c r="AE45" s="13">
        <v>6</v>
      </c>
      <c r="AF45" s="13">
        <v>5700</v>
      </c>
      <c r="AG45" s="13">
        <v>1000</v>
      </c>
      <c r="AH45" s="26">
        <v>0.09</v>
      </c>
    </row>
    <row r="46" spans="2:34" ht="15" customHeight="1" x14ac:dyDescent="0.15">
      <c r="V46" s="2" t="str">
        <f t="shared" si="4"/>
        <v/>
      </c>
      <c r="AC46" s="25">
        <f t="shared" si="15"/>
        <v>8</v>
      </c>
      <c r="AD46" s="13">
        <v>0.6</v>
      </c>
      <c r="AE46" s="13">
        <v>10</v>
      </c>
      <c r="AF46" s="13">
        <v>3800</v>
      </c>
      <c r="AG46" s="13">
        <v>1200</v>
      </c>
      <c r="AH46" s="26">
        <v>0.03</v>
      </c>
    </row>
    <row r="47" spans="2:34" ht="15" customHeight="1" x14ac:dyDescent="0.15">
      <c r="AC47" s="25">
        <f t="shared" si="15"/>
        <v>9</v>
      </c>
      <c r="AD47" s="13">
        <v>0.6</v>
      </c>
      <c r="AE47" s="13">
        <v>5</v>
      </c>
      <c r="AF47" s="13">
        <v>2900</v>
      </c>
      <c r="AG47" s="13">
        <v>980</v>
      </c>
      <c r="AH47" s="26">
        <v>7.0000000000000007E-2</v>
      </c>
    </row>
    <row r="48" spans="2:34" ht="15" customHeight="1" x14ac:dyDescent="0.15">
      <c r="AC48" s="28">
        <f t="shared" si="15"/>
        <v>10</v>
      </c>
      <c r="AD48" s="29">
        <v>0.6</v>
      </c>
      <c r="AE48" s="29">
        <v>5</v>
      </c>
      <c r="AF48" s="29">
        <v>4300</v>
      </c>
      <c r="AG48" s="29">
        <v>1060</v>
      </c>
      <c r="AH48" s="30">
        <v>0.01</v>
      </c>
    </row>
    <row r="49" spans="29:34" ht="15" customHeight="1" x14ac:dyDescent="0.15">
      <c r="AC49" s="31">
        <v>1</v>
      </c>
      <c r="AD49" s="32">
        <v>0.5</v>
      </c>
      <c r="AE49" s="32">
        <v>6</v>
      </c>
      <c r="AF49" s="32">
        <v>2300</v>
      </c>
      <c r="AG49" s="32">
        <v>1100</v>
      </c>
      <c r="AH49" s="33">
        <v>0.03</v>
      </c>
    </row>
    <row r="50" spans="29:34" ht="15" customHeight="1" x14ac:dyDescent="0.15">
      <c r="AC50" s="31">
        <f>1+AC49</f>
        <v>2</v>
      </c>
      <c r="AD50" s="32">
        <v>0.5</v>
      </c>
      <c r="AE50" s="32">
        <v>15</v>
      </c>
      <c r="AF50" s="32">
        <v>1600</v>
      </c>
      <c r="AG50" s="32">
        <v>1220</v>
      </c>
      <c r="AH50" s="33">
        <v>0.02</v>
      </c>
    </row>
    <row r="51" spans="29:34" ht="15" customHeight="1" x14ac:dyDescent="0.15">
      <c r="AC51" s="31">
        <f t="shared" ref="AC51:AC58" si="16">1+AC50</f>
        <v>3</v>
      </c>
      <c r="AD51" s="32">
        <v>0.5</v>
      </c>
      <c r="AE51" s="32">
        <v>17</v>
      </c>
      <c r="AF51" s="32">
        <v>1500</v>
      </c>
      <c r="AG51" s="32">
        <v>1180</v>
      </c>
      <c r="AH51" s="33">
        <v>0</v>
      </c>
    </row>
    <row r="52" spans="29:34" ht="15" customHeight="1" x14ac:dyDescent="0.15">
      <c r="AC52" s="31">
        <f t="shared" si="16"/>
        <v>4</v>
      </c>
      <c r="AD52" s="32">
        <v>0.5</v>
      </c>
      <c r="AE52" s="32">
        <v>11</v>
      </c>
      <c r="AF52" s="32">
        <v>2800</v>
      </c>
      <c r="AG52" s="32">
        <v>1160</v>
      </c>
      <c r="AH52" s="33">
        <v>0.01</v>
      </c>
    </row>
    <row r="53" spans="29:34" ht="15" customHeight="1" x14ac:dyDescent="0.15">
      <c r="AC53" s="31">
        <f t="shared" si="16"/>
        <v>5</v>
      </c>
      <c r="AD53" s="32">
        <v>0.5</v>
      </c>
      <c r="AE53" s="32">
        <v>11</v>
      </c>
      <c r="AF53" s="32">
        <v>1600</v>
      </c>
      <c r="AG53" s="32">
        <v>1060</v>
      </c>
      <c r="AH53" s="33">
        <v>0</v>
      </c>
    </row>
    <row r="54" spans="29:34" ht="15" customHeight="1" x14ac:dyDescent="0.15">
      <c r="AC54" s="31">
        <f t="shared" si="16"/>
        <v>6</v>
      </c>
      <c r="AD54" s="32">
        <v>0.5</v>
      </c>
      <c r="AE54" s="32">
        <v>12</v>
      </c>
      <c r="AF54" s="32">
        <v>1300</v>
      </c>
      <c r="AG54" s="32">
        <v>1140</v>
      </c>
      <c r="AH54" s="33">
        <v>0.01</v>
      </c>
    </row>
    <row r="55" spans="29:34" ht="15" customHeight="1" x14ac:dyDescent="0.15">
      <c r="AC55" s="31">
        <f t="shared" si="16"/>
        <v>7</v>
      </c>
      <c r="AD55" s="32">
        <v>0.5</v>
      </c>
      <c r="AE55" s="32">
        <v>13</v>
      </c>
      <c r="AF55" s="32">
        <v>1800</v>
      </c>
      <c r="AG55" s="32">
        <v>1200</v>
      </c>
      <c r="AH55" s="33">
        <v>0.03</v>
      </c>
    </row>
    <row r="56" spans="29:34" ht="15" customHeight="1" x14ac:dyDescent="0.15">
      <c r="AC56" s="31">
        <f t="shared" si="16"/>
        <v>8</v>
      </c>
      <c r="AD56" s="32">
        <v>0.5</v>
      </c>
      <c r="AE56" s="32">
        <v>12</v>
      </c>
      <c r="AF56" s="32">
        <v>1600</v>
      </c>
      <c r="AG56" s="32">
        <v>1080</v>
      </c>
      <c r="AH56" s="33">
        <v>0.02</v>
      </c>
    </row>
    <row r="57" spans="29:34" ht="15" customHeight="1" x14ac:dyDescent="0.15">
      <c r="AC57" s="31">
        <f t="shared" si="16"/>
        <v>9</v>
      </c>
      <c r="AD57" s="32">
        <v>0.5</v>
      </c>
      <c r="AE57" s="32">
        <v>14</v>
      </c>
      <c r="AF57" s="32">
        <v>1100</v>
      </c>
      <c r="AG57" s="32">
        <v>1160</v>
      </c>
      <c r="AH57" s="33">
        <v>0.02</v>
      </c>
    </row>
    <row r="58" spans="29:34" ht="15" customHeight="1" x14ac:dyDescent="0.15">
      <c r="AC58" s="34">
        <f t="shared" si="16"/>
        <v>10</v>
      </c>
      <c r="AD58" s="35">
        <v>0.5</v>
      </c>
      <c r="AE58" s="35">
        <v>8</v>
      </c>
      <c r="AF58" s="35">
        <v>1500</v>
      </c>
      <c r="AG58" s="35">
        <v>1120</v>
      </c>
      <c r="AH58" s="36">
        <v>0.01</v>
      </c>
    </row>
    <row r="59" spans="29:34" ht="15" customHeight="1" x14ac:dyDescent="0.15">
      <c r="AC59" s="25">
        <v>1</v>
      </c>
      <c r="AD59" s="13">
        <v>0.4</v>
      </c>
      <c r="AE59" s="13">
        <v>14</v>
      </c>
      <c r="AF59" s="13">
        <v>1700</v>
      </c>
      <c r="AG59" s="13">
        <v>1180</v>
      </c>
      <c r="AH59" s="26">
        <v>0</v>
      </c>
    </row>
    <row r="60" spans="29:34" ht="15" customHeight="1" x14ac:dyDescent="0.15">
      <c r="AC60" s="25">
        <f>1+AC59</f>
        <v>2</v>
      </c>
      <c r="AD60" s="13">
        <v>0.4</v>
      </c>
      <c r="AE60" s="13">
        <v>21</v>
      </c>
      <c r="AF60" s="13">
        <v>300</v>
      </c>
      <c r="AG60" s="13">
        <v>980</v>
      </c>
      <c r="AH60" s="26">
        <v>0</v>
      </c>
    </row>
    <row r="61" spans="29:34" ht="15" customHeight="1" x14ac:dyDescent="0.15">
      <c r="AC61" s="25">
        <f t="shared" ref="AC61:AC68" si="17">1+AC60</f>
        <v>3</v>
      </c>
      <c r="AD61" s="13">
        <v>0.4</v>
      </c>
      <c r="AE61" s="13">
        <v>17</v>
      </c>
      <c r="AF61" s="13">
        <v>800</v>
      </c>
      <c r="AG61" s="13">
        <v>1080</v>
      </c>
      <c r="AH61" s="26">
        <v>0.01</v>
      </c>
    </row>
    <row r="62" spans="29:34" ht="15" customHeight="1" x14ac:dyDescent="0.15">
      <c r="AC62" s="25">
        <f t="shared" si="17"/>
        <v>4</v>
      </c>
      <c r="AD62" s="13">
        <v>0.4</v>
      </c>
      <c r="AE62" s="13">
        <v>9</v>
      </c>
      <c r="AF62" s="13">
        <v>1500</v>
      </c>
      <c r="AG62" s="13">
        <v>1000</v>
      </c>
      <c r="AH62" s="26">
        <v>0.02</v>
      </c>
    </row>
    <row r="63" spans="29:34" ht="15" customHeight="1" x14ac:dyDescent="0.15">
      <c r="AC63" s="25">
        <f t="shared" si="17"/>
        <v>5</v>
      </c>
      <c r="AD63" s="13">
        <v>0.4</v>
      </c>
      <c r="AE63" s="13">
        <v>15</v>
      </c>
      <c r="AF63" s="13">
        <v>1000</v>
      </c>
      <c r="AG63" s="13">
        <v>1080</v>
      </c>
      <c r="AH63" s="26">
        <v>0</v>
      </c>
    </row>
    <row r="64" spans="29:34" ht="15" customHeight="1" x14ac:dyDescent="0.15">
      <c r="AC64" s="25">
        <f t="shared" si="17"/>
        <v>6</v>
      </c>
      <c r="AD64" s="13">
        <v>0.4</v>
      </c>
      <c r="AE64" s="13">
        <v>18</v>
      </c>
      <c r="AF64" s="13">
        <v>800</v>
      </c>
      <c r="AG64" s="13">
        <v>1040</v>
      </c>
      <c r="AH64" s="26">
        <v>0.01</v>
      </c>
    </row>
    <row r="65" spans="29:34" ht="15" customHeight="1" x14ac:dyDescent="0.15">
      <c r="AC65" s="25">
        <f t="shared" si="17"/>
        <v>7</v>
      </c>
      <c r="AD65" s="13">
        <v>0.4</v>
      </c>
      <c r="AE65" s="13">
        <v>16</v>
      </c>
      <c r="AF65" s="13">
        <v>900</v>
      </c>
      <c r="AG65" s="13">
        <v>1100</v>
      </c>
      <c r="AH65" s="26">
        <v>0</v>
      </c>
    </row>
    <row r="66" spans="29:34" ht="15" customHeight="1" x14ac:dyDescent="0.15">
      <c r="AC66" s="25">
        <f t="shared" si="17"/>
        <v>8</v>
      </c>
      <c r="AD66" s="13">
        <v>0.4</v>
      </c>
      <c r="AE66" s="13">
        <v>12</v>
      </c>
      <c r="AF66" s="13">
        <v>1600</v>
      </c>
      <c r="AG66" s="13">
        <v>1080</v>
      </c>
      <c r="AH66" s="26">
        <v>0.01</v>
      </c>
    </row>
    <row r="67" spans="29:34" ht="15" customHeight="1" x14ac:dyDescent="0.15">
      <c r="AC67" s="25">
        <f t="shared" si="17"/>
        <v>9</v>
      </c>
      <c r="AD67" s="13">
        <v>0.4</v>
      </c>
      <c r="AE67" s="13">
        <v>14</v>
      </c>
      <c r="AF67" s="13">
        <v>1100</v>
      </c>
      <c r="AG67" s="13">
        <v>880</v>
      </c>
      <c r="AH67" s="26">
        <v>0</v>
      </c>
    </row>
    <row r="68" spans="29:34" ht="15" customHeight="1" x14ac:dyDescent="0.15">
      <c r="AC68" s="28">
        <f t="shared" si="17"/>
        <v>10</v>
      </c>
      <c r="AD68" s="29">
        <v>0.4</v>
      </c>
      <c r="AE68" s="29">
        <v>15</v>
      </c>
      <c r="AF68" s="29">
        <v>1300</v>
      </c>
      <c r="AG68" s="29">
        <v>1180</v>
      </c>
      <c r="AH68" s="30">
        <v>0.02</v>
      </c>
    </row>
    <row r="69" spans="29:34" ht="15" customHeight="1" x14ac:dyDescent="0.15">
      <c r="AC69" s="31">
        <v>1</v>
      </c>
      <c r="AD69" s="32">
        <v>0.3</v>
      </c>
      <c r="AE69" s="32">
        <v>10</v>
      </c>
      <c r="AF69" s="32">
        <v>2900</v>
      </c>
      <c r="AG69" s="32">
        <v>900</v>
      </c>
      <c r="AH69" s="33">
        <v>0.03</v>
      </c>
    </row>
    <row r="70" spans="29:34" ht="15" customHeight="1" x14ac:dyDescent="0.15">
      <c r="AC70" s="31">
        <f>1+AC69</f>
        <v>2</v>
      </c>
      <c r="AD70" s="32">
        <v>0.3</v>
      </c>
      <c r="AE70" s="32">
        <v>13</v>
      </c>
      <c r="AF70" s="32">
        <v>700</v>
      </c>
      <c r="AG70" s="32">
        <v>740</v>
      </c>
      <c r="AH70" s="33">
        <v>0</v>
      </c>
    </row>
    <row r="71" spans="29:34" ht="15" customHeight="1" x14ac:dyDescent="0.15">
      <c r="AC71" s="31">
        <f t="shared" ref="AC71:AC78" si="18">1+AC70</f>
        <v>3</v>
      </c>
      <c r="AD71" s="32">
        <v>0.3</v>
      </c>
      <c r="AE71" s="32">
        <v>17</v>
      </c>
      <c r="AF71" s="32">
        <v>700</v>
      </c>
      <c r="AG71" s="32">
        <v>980</v>
      </c>
      <c r="AH71" s="33">
        <v>0</v>
      </c>
    </row>
    <row r="72" spans="29:34" ht="15" customHeight="1" x14ac:dyDescent="0.15">
      <c r="AC72" s="31">
        <f t="shared" si="18"/>
        <v>4</v>
      </c>
      <c r="AD72" s="32">
        <v>0.3</v>
      </c>
      <c r="AE72" s="32">
        <v>17</v>
      </c>
      <c r="AF72" s="32">
        <v>900</v>
      </c>
      <c r="AG72" s="32">
        <v>1000</v>
      </c>
      <c r="AH72" s="33">
        <v>0</v>
      </c>
    </row>
    <row r="73" spans="29:34" ht="15" customHeight="1" x14ac:dyDescent="0.15">
      <c r="AC73" s="31">
        <f t="shared" si="18"/>
        <v>5</v>
      </c>
      <c r="AD73" s="32">
        <v>0.3</v>
      </c>
      <c r="AE73" s="32">
        <v>17</v>
      </c>
      <c r="AF73" s="32">
        <v>600</v>
      </c>
      <c r="AG73" s="32">
        <v>900</v>
      </c>
      <c r="AH73" s="33">
        <v>0</v>
      </c>
    </row>
    <row r="74" spans="29:34" ht="15" customHeight="1" x14ac:dyDescent="0.15">
      <c r="AC74" s="31">
        <f t="shared" si="18"/>
        <v>6</v>
      </c>
      <c r="AD74" s="32">
        <v>0.3</v>
      </c>
      <c r="AE74" s="32">
        <v>16</v>
      </c>
      <c r="AF74" s="32">
        <v>500</v>
      </c>
      <c r="AG74" s="32">
        <v>880</v>
      </c>
      <c r="AH74" s="33">
        <v>0</v>
      </c>
    </row>
    <row r="75" spans="29:34" ht="15" customHeight="1" x14ac:dyDescent="0.15">
      <c r="AC75" s="31">
        <f t="shared" si="18"/>
        <v>7</v>
      </c>
      <c r="AD75" s="32">
        <v>0.3</v>
      </c>
      <c r="AE75" s="32">
        <v>18</v>
      </c>
      <c r="AF75" s="32">
        <v>600</v>
      </c>
      <c r="AG75" s="32">
        <v>920</v>
      </c>
      <c r="AH75" s="33">
        <v>0</v>
      </c>
    </row>
    <row r="76" spans="29:34" ht="15" customHeight="1" x14ac:dyDescent="0.15">
      <c r="AC76" s="31">
        <f t="shared" si="18"/>
        <v>8</v>
      </c>
      <c r="AD76" s="32">
        <v>0.3</v>
      </c>
      <c r="AE76" s="32">
        <v>15</v>
      </c>
      <c r="AF76" s="32">
        <v>700</v>
      </c>
      <c r="AG76" s="32">
        <v>940</v>
      </c>
      <c r="AH76" s="33">
        <v>0</v>
      </c>
    </row>
    <row r="77" spans="29:34" ht="15" customHeight="1" x14ac:dyDescent="0.15">
      <c r="AC77" s="31">
        <f t="shared" si="18"/>
        <v>9</v>
      </c>
      <c r="AD77" s="32">
        <v>0.3</v>
      </c>
      <c r="AE77" s="32">
        <v>16</v>
      </c>
      <c r="AF77" s="32">
        <v>700</v>
      </c>
      <c r="AG77" s="32">
        <v>900</v>
      </c>
      <c r="AH77" s="33">
        <v>0</v>
      </c>
    </row>
    <row r="78" spans="29:34" ht="15" customHeight="1" x14ac:dyDescent="0.15">
      <c r="AC78" s="34">
        <f t="shared" si="18"/>
        <v>10</v>
      </c>
      <c r="AD78" s="35">
        <v>0.3</v>
      </c>
      <c r="AE78" s="35">
        <v>14</v>
      </c>
      <c r="AF78" s="35">
        <v>700</v>
      </c>
      <c r="AG78" s="35">
        <v>820</v>
      </c>
      <c r="AH78" s="36">
        <v>0</v>
      </c>
    </row>
    <row r="79" spans="29:34" ht="15" customHeight="1" x14ac:dyDescent="0.15">
      <c r="AC79" s="25">
        <v>1</v>
      </c>
      <c r="AD79" s="13">
        <v>0.2</v>
      </c>
      <c r="AE79" s="13">
        <v>12</v>
      </c>
      <c r="AF79" s="13">
        <v>700</v>
      </c>
      <c r="AG79" s="13">
        <v>760</v>
      </c>
      <c r="AH79" s="26">
        <v>0</v>
      </c>
    </row>
    <row r="80" spans="29:34" ht="15" customHeight="1" x14ac:dyDescent="0.15">
      <c r="AC80" s="25">
        <f>1+AC79</f>
        <v>2</v>
      </c>
      <c r="AD80" s="13">
        <v>0.2</v>
      </c>
      <c r="AE80" s="13">
        <v>11</v>
      </c>
      <c r="AF80" s="13">
        <v>400</v>
      </c>
      <c r="AG80" s="13">
        <v>560</v>
      </c>
      <c r="AH80" s="26">
        <v>0</v>
      </c>
    </row>
    <row r="81" spans="29:34" ht="15" customHeight="1" x14ac:dyDescent="0.15">
      <c r="AC81" s="25">
        <f t="shared" ref="AC81:AC88" si="19">1+AC80</f>
        <v>3</v>
      </c>
      <c r="AD81" s="13">
        <v>0.2</v>
      </c>
      <c r="AE81" s="13">
        <v>11</v>
      </c>
      <c r="AF81" s="13">
        <v>500</v>
      </c>
      <c r="AG81" s="13">
        <v>640</v>
      </c>
      <c r="AH81" s="26">
        <v>0</v>
      </c>
    </row>
    <row r="82" spans="29:34" ht="15" customHeight="1" x14ac:dyDescent="0.15">
      <c r="AC82" s="25">
        <f t="shared" si="19"/>
        <v>4</v>
      </c>
      <c r="AD82" s="13">
        <v>0.2</v>
      </c>
      <c r="AE82" s="13">
        <v>13</v>
      </c>
      <c r="AF82" s="13">
        <v>300</v>
      </c>
      <c r="AG82" s="13">
        <v>640</v>
      </c>
      <c r="AH82" s="26">
        <v>0</v>
      </c>
    </row>
    <row r="83" spans="29:34" ht="15" customHeight="1" x14ac:dyDescent="0.15">
      <c r="AC83" s="25">
        <f t="shared" si="19"/>
        <v>5</v>
      </c>
      <c r="AD83" s="13">
        <v>0.2</v>
      </c>
      <c r="AE83" s="13">
        <v>11</v>
      </c>
      <c r="AF83" s="13">
        <v>500</v>
      </c>
      <c r="AG83" s="13">
        <v>580</v>
      </c>
      <c r="AH83" s="26">
        <v>0</v>
      </c>
    </row>
    <row r="84" spans="29:34" ht="15" customHeight="1" x14ac:dyDescent="0.15">
      <c r="AC84" s="25">
        <f t="shared" si="19"/>
        <v>6</v>
      </c>
      <c r="AD84" s="13">
        <v>0.2</v>
      </c>
      <c r="AE84" s="13">
        <v>11</v>
      </c>
      <c r="AF84" s="13">
        <v>500</v>
      </c>
      <c r="AG84" s="13">
        <v>640</v>
      </c>
      <c r="AH84" s="26">
        <v>0</v>
      </c>
    </row>
    <row r="85" spans="29:34" ht="15" customHeight="1" x14ac:dyDescent="0.15">
      <c r="AC85" s="25">
        <f t="shared" si="19"/>
        <v>7</v>
      </c>
      <c r="AD85" s="13">
        <v>0.2</v>
      </c>
      <c r="AE85" s="13">
        <v>12</v>
      </c>
      <c r="AF85" s="13">
        <v>400</v>
      </c>
      <c r="AG85" s="13">
        <v>640</v>
      </c>
      <c r="AH85" s="26">
        <v>0</v>
      </c>
    </row>
    <row r="86" spans="29:34" ht="15" customHeight="1" x14ac:dyDescent="0.15">
      <c r="AC86" s="25">
        <f t="shared" si="19"/>
        <v>8</v>
      </c>
      <c r="AD86" s="13">
        <v>0.2</v>
      </c>
      <c r="AE86" s="13">
        <v>12</v>
      </c>
      <c r="AF86" s="13">
        <v>200</v>
      </c>
      <c r="AG86" s="13">
        <v>520</v>
      </c>
      <c r="AH86" s="26">
        <v>0</v>
      </c>
    </row>
    <row r="87" spans="29:34" ht="15" customHeight="1" x14ac:dyDescent="0.15">
      <c r="AC87" s="25">
        <f t="shared" si="19"/>
        <v>9</v>
      </c>
      <c r="AD87" s="13">
        <v>0.2</v>
      </c>
      <c r="AE87" s="13">
        <v>13</v>
      </c>
      <c r="AF87" s="13">
        <v>300</v>
      </c>
      <c r="AG87" s="13">
        <v>680</v>
      </c>
      <c r="AH87" s="26">
        <v>0</v>
      </c>
    </row>
    <row r="88" spans="29:34" ht="15" customHeight="1" x14ac:dyDescent="0.15">
      <c r="AC88" s="28">
        <f t="shared" si="19"/>
        <v>10</v>
      </c>
      <c r="AD88" s="29">
        <v>0.2</v>
      </c>
      <c r="AE88" s="29">
        <v>14</v>
      </c>
      <c r="AF88" s="29">
        <v>200</v>
      </c>
      <c r="AG88" s="29">
        <v>600</v>
      </c>
      <c r="AH88" s="30">
        <v>0</v>
      </c>
    </row>
    <row r="89" spans="29:34" ht="15" customHeight="1" x14ac:dyDescent="0.15">
      <c r="AC89" s="31">
        <v>1</v>
      </c>
      <c r="AD89" s="32">
        <v>0.1</v>
      </c>
      <c r="AE89" s="32">
        <v>8</v>
      </c>
      <c r="AF89" s="32">
        <v>300</v>
      </c>
      <c r="AG89" s="32">
        <v>400</v>
      </c>
      <c r="AH89" s="33">
        <v>0</v>
      </c>
    </row>
    <row r="90" spans="29:34" ht="15" customHeight="1" x14ac:dyDescent="0.15">
      <c r="AC90" s="31">
        <f>1+AC89</f>
        <v>2</v>
      </c>
      <c r="AD90" s="32">
        <v>0.1</v>
      </c>
      <c r="AE90" s="32">
        <v>5</v>
      </c>
      <c r="AF90" s="32">
        <v>400</v>
      </c>
      <c r="AG90" s="32">
        <v>280</v>
      </c>
      <c r="AH90" s="33">
        <v>0</v>
      </c>
    </row>
    <row r="91" spans="29:34" ht="15" customHeight="1" x14ac:dyDescent="0.15">
      <c r="AC91" s="31">
        <f t="shared" ref="AC91:AC98" si="20">1+AC90</f>
        <v>3</v>
      </c>
      <c r="AD91" s="32">
        <v>0.1</v>
      </c>
      <c r="AE91" s="32">
        <v>9</v>
      </c>
      <c r="AF91" s="32">
        <v>200</v>
      </c>
      <c r="AG91" s="32">
        <v>380</v>
      </c>
      <c r="AH91" s="33">
        <v>0</v>
      </c>
    </row>
    <row r="92" spans="29:34" ht="15" customHeight="1" x14ac:dyDescent="0.15">
      <c r="AC92" s="31">
        <f t="shared" si="20"/>
        <v>4</v>
      </c>
      <c r="AD92" s="32">
        <v>0.1</v>
      </c>
      <c r="AE92" s="32">
        <v>8</v>
      </c>
      <c r="AF92" s="32">
        <v>200</v>
      </c>
      <c r="AG92" s="32">
        <v>360</v>
      </c>
      <c r="AH92" s="33">
        <v>0</v>
      </c>
    </row>
    <row r="93" spans="29:34" ht="15" customHeight="1" x14ac:dyDescent="0.15">
      <c r="AC93" s="31">
        <f t="shared" si="20"/>
        <v>5</v>
      </c>
      <c r="AD93" s="32">
        <v>0.1</v>
      </c>
      <c r="AE93" s="32">
        <v>6</v>
      </c>
      <c r="AF93" s="32">
        <v>200</v>
      </c>
      <c r="AG93" s="32">
        <v>260</v>
      </c>
      <c r="AH93" s="33">
        <v>0</v>
      </c>
    </row>
    <row r="94" spans="29:34" ht="15" customHeight="1" x14ac:dyDescent="0.15">
      <c r="AC94" s="31">
        <f t="shared" si="20"/>
        <v>6</v>
      </c>
      <c r="AD94" s="32">
        <v>0.1</v>
      </c>
      <c r="AE94" s="32">
        <v>9</v>
      </c>
      <c r="AF94" s="32">
        <v>400</v>
      </c>
      <c r="AG94" s="32">
        <v>420</v>
      </c>
      <c r="AH94" s="33">
        <v>0</v>
      </c>
    </row>
    <row r="95" spans="29:34" ht="15" customHeight="1" x14ac:dyDescent="0.15">
      <c r="AC95" s="31">
        <f t="shared" si="20"/>
        <v>7</v>
      </c>
      <c r="AD95" s="32">
        <v>0.1</v>
      </c>
      <c r="AE95" s="32">
        <v>8</v>
      </c>
      <c r="AF95" s="32">
        <v>100</v>
      </c>
      <c r="AG95" s="32">
        <v>320</v>
      </c>
      <c r="AH95" s="33">
        <v>0</v>
      </c>
    </row>
    <row r="96" spans="29:34" ht="15" customHeight="1" x14ac:dyDescent="0.15">
      <c r="AC96" s="31">
        <f t="shared" si="20"/>
        <v>8</v>
      </c>
      <c r="AD96" s="32">
        <v>0.1</v>
      </c>
      <c r="AE96" s="32">
        <v>3</v>
      </c>
      <c r="AF96" s="32">
        <v>200</v>
      </c>
      <c r="AG96" s="32">
        <v>140</v>
      </c>
      <c r="AH96" s="33">
        <v>0</v>
      </c>
    </row>
    <row r="97" spans="2:34" ht="15" customHeight="1" thickBot="1" x14ac:dyDescent="0.2">
      <c r="AC97" s="31">
        <f t="shared" si="20"/>
        <v>9</v>
      </c>
      <c r="AD97" s="32">
        <v>0.1</v>
      </c>
      <c r="AE97" s="32">
        <v>8</v>
      </c>
      <c r="AF97" s="32">
        <v>300</v>
      </c>
      <c r="AG97" s="32">
        <v>400</v>
      </c>
      <c r="AH97" s="33">
        <v>0</v>
      </c>
    </row>
    <row r="98" spans="2:34" ht="15" customHeight="1" x14ac:dyDescent="0.15">
      <c r="B98" s="51" t="s">
        <v>7</v>
      </c>
      <c r="C98" s="52"/>
      <c r="D98" s="53"/>
      <c r="AC98" s="34">
        <f t="shared" si="20"/>
        <v>10</v>
      </c>
      <c r="AD98" s="35">
        <v>0.1</v>
      </c>
      <c r="AE98" s="35">
        <v>6</v>
      </c>
      <c r="AF98" s="35">
        <v>300</v>
      </c>
      <c r="AG98" s="35">
        <v>300</v>
      </c>
      <c r="AH98" s="36">
        <v>0</v>
      </c>
    </row>
    <row r="99" spans="2:34" ht="15" customHeight="1" thickBot="1" x14ac:dyDescent="0.2">
      <c r="B99" s="18" t="s">
        <v>5</v>
      </c>
      <c r="C99" s="19" t="s">
        <v>1</v>
      </c>
      <c r="D99" s="20" t="s">
        <v>6</v>
      </c>
      <c r="AC99" s="37">
        <v>1</v>
      </c>
      <c r="AD99" s="38">
        <v>0</v>
      </c>
      <c r="AE99" s="38">
        <v>0</v>
      </c>
      <c r="AF99" s="38">
        <v>0</v>
      </c>
      <c r="AG99" s="38">
        <v>0</v>
      </c>
      <c r="AH99" s="39">
        <v>0</v>
      </c>
    </row>
    <row r="100" spans="2:34" ht="15" customHeight="1" x14ac:dyDescent="0.15">
      <c r="B100" s="2">
        <v>4</v>
      </c>
      <c r="C100" s="2" t="s">
        <v>0</v>
      </c>
      <c r="D100" s="2">
        <v>0</v>
      </c>
    </row>
    <row r="101" spans="2:34" ht="15" customHeight="1" x14ac:dyDescent="0.15">
      <c r="B101" s="2">
        <v>4</v>
      </c>
      <c r="C101" s="2" t="s">
        <v>38</v>
      </c>
      <c r="D101" s="2">
        <v>0</v>
      </c>
    </row>
    <row r="102" spans="2:34" ht="15" customHeight="1" x14ac:dyDescent="0.15">
      <c r="B102" s="2">
        <v>4</v>
      </c>
      <c r="C102" s="2" t="s">
        <v>39</v>
      </c>
      <c r="D102" s="2">
        <v>0</v>
      </c>
    </row>
    <row r="103" spans="2:34" ht="15" customHeight="1" x14ac:dyDescent="0.15">
      <c r="B103" s="2">
        <v>6</v>
      </c>
      <c r="C103" s="2" t="s">
        <v>52</v>
      </c>
      <c r="D103" s="2">
        <v>0</v>
      </c>
    </row>
    <row r="104" spans="2:34" ht="15" customHeight="1" x14ac:dyDescent="0.15">
      <c r="B104" s="2">
        <v>4</v>
      </c>
      <c r="C104" s="2" t="s">
        <v>53</v>
      </c>
      <c r="D104" s="2">
        <v>0</v>
      </c>
    </row>
    <row r="105" spans="2:34" ht="15" customHeight="1" x14ac:dyDescent="0.15">
      <c r="B105" s="2">
        <v>6</v>
      </c>
      <c r="C105" s="2" t="s">
        <v>54</v>
      </c>
      <c r="D105" s="2">
        <v>0</v>
      </c>
    </row>
    <row r="106" spans="2:34" ht="15" customHeight="1" x14ac:dyDescent="0.15">
      <c r="B106" s="2">
        <v>4</v>
      </c>
      <c r="C106" s="2" t="s">
        <v>57</v>
      </c>
      <c r="D106" s="2">
        <v>0</v>
      </c>
    </row>
  </sheetData>
  <mergeCells count="7">
    <mergeCell ref="AC6:AH6"/>
    <mergeCell ref="AJ6:AN6"/>
    <mergeCell ref="B98:D98"/>
    <mergeCell ref="N6:V6"/>
    <mergeCell ref="X6:AA6"/>
    <mergeCell ref="X15:AA15"/>
    <mergeCell ref="X31:AA31"/>
  </mergeCells>
  <phoneticPr fontId="0" type="noConversion"/>
  <conditionalFormatting sqref="C10:L19">
    <cfRule type="cellIs" dxfId="1" priority="1" stopIfTrue="1" operator="notEqual">
      <formula>"h"</formula>
    </cfRule>
  </conditionalFormatting>
  <conditionalFormatting sqref="C25:L34">
    <cfRule type="cellIs" dxfId="0" priority="2" stopIfTrue="1" operator="equal">
      <formula>"f"</formula>
    </cfRule>
  </conditionalFormatting>
  <printOptions headings="1" gridLines="1"/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Sharp</dc:creator>
  <cp:lastModifiedBy>Microsoft Office User</cp:lastModifiedBy>
  <dcterms:created xsi:type="dcterms:W3CDTF">1999-12-10T01:55:44Z</dcterms:created>
  <dcterms:modified xsi:type="dcterms:W3CDTF">2020-06-26T15:10:12Z</dcterms:modified>
</cp:coreProperties>
</file>