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711C35D3-F8C6-0E4C-A22E-EAF193D3D94B}" xr6:coauthVersionLast="45" xr6:coauthVersionMax="45" xr10:uidLastSave="{00000000-0000-0000-0000-000000000000}"/>
  <bookViews>
    <workbookView xWindow="360" yWindow="460" windowWidth="10000" windowHeight="5380"/>
  </bookViews>
  <sheets>
    <sheet name="Life History" sheetId="2" r:id="rId1"/>
    <sheet name="Clutch" sheetId="1" r:id="rId2"/>
  </sheets>
  <definedNames>
    <definedName name="anscount" hidden="1">3</definedName>
    <definedName name="limcount" hidden="1">1</definedName>
    <definedName name="sencount" hidden="1">1</definedName>
    <definedName name="solver_adj" localSheetId="0" hidden="1">'Life History'!$G$7:$H$7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'Life History'!$G$8</definedName>
    <definedName name="solver_lhs2" localSheetId="0" hidden="1">'Life History'!$H$7</definedName>
    <definedName name="solver_lhs3" localSheetId="0" hidden="1">'Life History'!$G$8</definedName>
    <definedName name="solver_lhs4" localSheetId="0" hidden="1">'Life History'!$H$8</definedName>
    <definedName name="solver_lhs5" localSheetId="0" hidden="1">'Life History'!$G$7</definedName>
    <definedName name="solver_lhs6" localSheetId="0" hidden="1">'Life History'!$I$21</definedName>
    <definedName name="solver_lhs7" localSheetId="0" hidden="1">'Life History'!$H$8</definedName>
    <definedName name="solver_lhs8" localSheetId="0" hidden="1">'Life History'!$G$7</definedName>
    <definedName name="solver_lhs9" localSheetId="0" hidden="1">'Life History'!$H$7</definedName>
    <definedName name="solver_lin" localSheetId="0" hidden="1">2</definedName>
    <definedName name="solver_neg" localSheetId="0" hidden="1">2</definedName>
    <definedName name="solver_num" localSheetId="0" hidden="1">9</definedName>
    <definedName name="solver_nwt" localSheetId="0" hidden="1">1</definedName>
    <definedName name="solver_opt" localSheetId="0" hidden="1">'Life History'!$J$61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1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1</definedName>
    <definedName name="solver_rhs7" localSheetId="0" hidden="1">1</definedName>
    <definedName name="solver_rhs8" localSheetId="0" hidden="1">100</definedName>
    <definedName name="solver_rhs9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E10" i="1"/>
  <c r="A11" i="1"/>
  <c r="C11" i="1"/>
  <c r="A12" i="1"/>
  <c r="A13" i="1" s="1"/>
  <c r="A14" i="1" s="1"/>
  <c r="A15" i="1" s="1"/>
  <c r="A16" i="1" s="1"/>
  <c r="A17" i="1" s="1"/>
  <c r="A18" i="1" s="1"/>
  <c r="A19" i="1" s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U4" i="2"/>
  <c r="U5" i="2"/>
  <c r="U6" i="2" s="1"/>
  <c r="U7" i="2" s="1"/>
  <c r="U8" i="2" s="1"/>
  <c r="U9" i="2" s="1"/>
  <c r="U10" i="2" s="1"/>
  <c r="L11" i="2"/>
  <c r="U11" i="2"/>
  <c r="U12" i="2" s="1"/>
  <c r="B12" i="2"/>
  <c r="C12" i="2"/>
  <c r="G12" i="2"/>
  <c r="H12" i="2"/>
  <c r="K12" i="2"/>
  <c r="A13" i="2"/>
  <c r="A14" i="2" s="1"/>
  <c r="B13" i="2"/>
  <c r="F13" i="2"/>
  <c r="F14" i="2"/>
  <c r="F15" i="2" s="1"/>
  <c r="F16" i="2" s="1"/>
  <c r="F17" i="2" s="1"/>
  <c r="F18" i="2" s="1"/>
  <c r="F19" i="2" s="1"/>
  <c r="F20" i="2" s="1"/>
  <c r="F21" i="2" s="1"/>
  <c r="F22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F23" i="2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E30" i="1" l="1"/>
  <c r="E26" i="1"/>
  <c r="E27" i="1"/>
  <c r="E23" i="1"/>
  <c r="E32" i="1"/>
  <c r="E28" i="1"/>
  <c r="E24" i="1"/>
  <c r="D11" i="1"/>
  <c r="E11" i="1" s="1"/>
  <c r="C12" i="1"/>
  <c r="B14" i="2"/>
  <c r="G13" i="2"/>
  <c r="I12" i="2"/>
  <c r="H13" i="2"/>
  <c r="L12" i="2"/>
  <c r="K13" i="2"/>
  <c r="E29" i="1"/>
  <c r="E25" i="1"/>
  <c r="C14" i="2"/>
  <c r="D13" i="2"/>
  <c r="C13" i="2"/>
  <c r="D12" i="2"/>
  <c r="E31" i="1"/>
  <c r="C15" i="2" l="1"/>
  <c r="D14" i="2"/>
  <c r="E13" i="2" s="1"/>
  <c r="B15" i="2"/>
  <c r="D12" i="1"/>
  <c r="E12" i="1" s="1"/>
  <c r="C13" i="1"/>
  <c r="E12" i="2"/>
  <c r="K14" i="2"/>
  <c r="L13" i="2"/>
  <c r="G14" i="2"/>
  <c r="H14" i="2"/>
  <c r="I13" i="2"/>
  <c r="J12" i="2" s="1"/>
  <c r="C16" i="2" l="1"/>
  <c r="D15" i="2"/>
  <c r="E14" i="2" s="1"/>
  <c r="B16" i="2"/>
  <c r="K15" i="2"/>
  <c r="L14" i="2"/>
  <c r="G15" i="2"/>
  <c r="H15" i="2"/>
  <c r="I14" i="2"/>
  <c r="J13" i="2" s="1"/>
  <c r="D13" i="1"/>
  <c r="E13" i="1"/>
  <c r="C14" i="1"/>
  <c r="D14" i="1" l="1"/>
  <c r="E14" i="1" s="1"/>
  <c r="C15" i="1"/>
  <c r="C17" i="2"/>
  <c r="D16" i="2"/>
  <c r="E15" i="2" s="1"/>
  <c r="B17" i="2"/>
  <c r="K16" i="2"/>
  <c r="L15" i="2"/>
  <c r="G16" i="2"/>
  <c r="H16" i="2"/>
  <c r="I15" i="2"/>
  <c r="J14" i="2" s="1"/>
  <c r="D15" i="1" l="1"/>
  <c r="E15" i="1"/>
  <c r="C16" i="1"/>
  <c r="C18" i="2"/>
  <c r="D17" i="2"/>
  <c r="E16" i="2" s="1"/>
  <c r="B18" i="2"/>
  <c r="K17" i="2"/>
  <c r="L16" i="2"/>
  <c r="G17" i="2"/>
  <c r="H17" i="2"/>
  <c r="I16" i="2"/>
  <c r="J15" i="2" s="1"/>
  <c r="K18" i="2" l="1"/>
  <c r="L17" i="2"/>
  <c r="D16" i="1"/>
  <c r="E16" i="1" s="1"/>
  <c r="C17" i="1"/>
  <c r="C19" i="2"/>
  <c r="D18" i="2"/>
  <c r="E17" i="2" s="1"/>
  <c r="B19" i="2"/>
  <c r="G18" i="2"/>
  <c r="H18" i="2"/>
  <c r="I17" i="2"/>
  <c r="J16" i="2" s="1"/>
  <c r="G19" i="2" l="1"/>
  <c r="H19" i="2"/>
  <c r="I18" i="2"/>
  <c r="J17" i="2" s="1"/>
  <c r="C20" i="2"/>
  <c r="D19" i="2"/>
  <c r="E18" i="2" s="1"/>
  <c r="B20" i="2"/>
  <c r="D17" i="1"/>
  <c r="E17" i="1"/>
  <c r="C18" i="1"/>
  <c r="K19" i="2"/>
  <c r="L18" i="2"/>
  <c r="K20" i="2" l="1"/>
  <c r="L19" i="2"/>
  <c r="C21" i="2"/>
  <c r="D20" i="2"/>
  <c r="E19" i="2" s="1"/>
  <c r="B21" i="2"/>
  <c r="D18" i="1"/>
  <c r="E18" i="1"/>
  <c r="C19" i="1"/>
  <c r="G20" i="2"/>
  <c r="H20" i="2"/>
  <c r="I19" i="2"/>
  <c r="J18" i="2" s="1"/>
  <c r="D19" i="1" l="1"/>
  <c r="E19" i="1"/>
  <c r="G21" i="2"/>
  <c r="H21" i="2"/>
  <c r="I20" i="2"/>
  <c r="J19" i="2" s="1"/>
  <c r="C22" i="2"/>
  <c r="D21" i="2"/>
  <c r="E20" i="2" s="1"/>
  <c r="B22" i="2"/>
  <c r="K21" i="2"/>
  <c r="L21" i="2" s="1"/>
  <c r="L20" i="2"/>
  <c r="D22" i="2" l="1"/>
  <c r="E21" i="2" s="1"/>
  <c r="B23" i="2"/>
  <c r="C23" i="2"/>
  <c r="G22" i="2"/>
  <c r="H22" i="2"/>
  <c r="I21" i="2"/>
  <c r="J20" i="2" s="1"/>
  <c r="G23" i="2" l="1"/>
  <c r="H23" i="2"/>
  <c r="I22" i="2"/>
  <c r="J21" i="2" s="1"/>
  <c r="C24" i="2"/>
  <c r="B24" i="2"/>
  <c r="D23" i="2"/>
  <c r="E22" i="2" s="1"/>
  <c r="C25" i="2" l="1"/>
  <c r="D24" i="2"/>
  <c r="E23" i="2" s="1"/>
  <c r="B25" i="2"/>
  <c r="I23" i="2"/>
  <c r="J22" i="2" s="1"/>
  <c r="G24" i="2"/>
  <c r="H24" i="2"/>
  <c r="H25" i="2" l="1"/>
  <c r="I24" i="2"/>
  <c r="J23" i="2" s="1"/>
  <c r="G25" i="2"/>
  <c r="C26" i="2"/>
  <c r="D25" i="2"/>
  <c r="E24" i="2" s="1"/>
  <c r="B26" i="2"/>
  <c r="I25" i="2" l="1"/>
  <c r="J24" i="2" s="1"/>
  <c r="G26" i="2"/>
  <c r="H26" i="2"/>
  <c r="D26" i="2"/>
  <c r="E25" i="2" s="1"/>
  <c r="B27" i="2"/>
  <c r="C27" i="2"/>
  <c r="I26" i="2" l="1"/>
  <c r="J25" i="2" s="1"/>
  <c r="G27" i="2"/>
  <c r="H27" i="2"/>
  <c r="C28" i="2"/>
  <c r="D27" i="2"/>
  <c r="E26" i="2" s="1"/>
  <c r="B28" i="2"/>
  <c r="B29" i="2" l="1"/>
  <c r="C29" i="2"/>
  <c r="D28" i="2"/>
  <c r="E27" i="2" s="1"/>
  <c r="I27" i="2"/>
  <c r="J26" i="2" s="1"/>
  <c r="G28" i="2"/>
  <c r="H28" i="2"/>
  <c r="G29" i="2" l="1"/>
  <c r="H29" i="2"/>
  <c r="I28" i="2"/>
  <c r="J27" i="2" s="1"/>
  <c r="C30" i="2"/>
  <c r="B30" i="2"/>
  <c r="D29" i="2"/>
  <c r="E28" i="2" s="1"/>
  <c r="B31" i="2" l="1"/>
  <c r="C31" i="2"/>
  <c r="D30" i="2"/>
  <c r="E29" i="2" s="1"/>
  <c r="I29" i="2"/>
  <c r="J28" i="2" s="1"/>
  <c r="G30" i="2"/>
  <c r="H30" i="2"/>
  <c r="G31" i="2" l="1"/>
  <c r="H31" i="2"/>
  <c r="I30" i="2"/>
  <c r="J29" i="2" s="1"/>
  <c r="C32" i="2"/>
  <c r="B32" i="2"/>
  <c r="D31" i="2"/>
  <c r="E30" i="2" s="1"/>
  <c r="C33" i="2" l="1"/>
  <c r="D32" i="2"/>
  <c r="E31" i="2" s="1"/>
  <c r="B33" i="2"/>
  <c r="I31" i="2"/>
  <c r="J30" i="2" s="1"/>
  <c r="G32" i="2"/>
  <c r="H32" i="2"/>
  <c r="C34" i="2" l="1"/>
  <c r="D33" i="2"/>
  <c r="E32" i="2" s="1"/>
  <c r="B34" i="2"/>
  <c r="H33" i="2"/>
  <c r="I32" i="2"/>
  <c r="J31" i="2" s="1"/>
  <c r="G33" i="2"/>
  <c r="D34" i="2" l="1"/>
  <c r="E33" i="2" s="1"/>
  <c r="B35" i="2"/>
  <c r="C35" i="2"/>
  <c r="I33" i="2"/>
  <c r="J32" i="2" s="1"/>
  <c r="G34" i="2"/>
  <c r="H34" i="2"/>
  <c r="I34" i="2" l="1"/>
  <c r="J33" i="2" s="1"/>
  <c r="G35" i="2"/>
  <c r="H35" i="2"/>
  <c r="C36" i="2"/>
  <c r="D35" i="2"/>
  <c r="E34" i="2" s="1"/>
  <c r="B36" i="2"/>
  <c r="B37" i="2" l="1"/>
  <c r="C37" i="2"/>
  <c r="D36" i="2"/>
  <c r="E35" i="2" s="1"/>
  <c r="I35" i="2"/>
  <c r="J34" i="2" s="1"/>
  <c r="G36" i="2"/>
  <c r="H36" i="2"/>
  <c r="G37" i="2" l="1"/>
  <c r="H37" i="2"/>
  <c r="I36" i="2"/>
  <c r="J35" i="2" s="1"/>
  <c r="C38" i="2"/>
  <c r="B38" i="2"/>
  <c r="D37" i="2"/>
  <c r="E36" i="2" s="1"/>
  <c r="B39" i="2" l="1"/>
  <c r="C39" i="2"/>
  <c r="D38" i="2"/>
  <c r="E37" i="2" s="1"/>
  <c r="I37" i="2"/>
  <c r="J36" i="2" s="1"/>
  <c r="G38" i="2"/>
  <c r="H38" i="2"/>
  <c r="G39" i="2" l="1"/>
  <c r="H39" i="2"/>
  <c r="I38" i="2"/>
  <c r="J37" i="2" s="1"/>
  <c r="C40" i="2"/>
  <c r="B40" i="2"/>
  <c r="D39" i="2"/>
  <c r="E38" i="2" s="1"/>
  <c r="D40" i="2" l="1"/>
  <c r="E39" i="2" s="1"/>
  <c r="B41" i="2"/>
  <c r="C41" i="2"/>
  <c r="I39" i="2"/>
  <c r="J38" i="2" s="1"/>
  <c r="G40" i="2"/>
  <c r="H40" i="2"/>
  <c r="I40" i="2" l="1"/>
  <c r="J39" i="2" s="1"/>
  <c r="G41" i="2"/>
  <c r="H41" i="2"/>
  <c r="C42" i="2"/>
  <c r="D41" i="2"/>
  <c r="E40" i="2" s="1"/>
  <c r="B42" i="2"/>
  <c r="D42" i="2" l="1"/>
  <c r="E41" i="2" s="1"/>
  <c r="B43" i="2"/>
  <c r="C43" i="2"/>
  <c r="I41" i="2"/>
  <c r="J40" i="2" s="1"/>
  <c r="G42" i="2"/>
  <c r="H42" i="2"/>
  <c r="C44" i="2" l="1"/>
  <c r="B44" i="2"/>
  <c r="D43" i="2"/>
  <c r="E42" i="2" s="1"/>
  <c r="I42" i="2"/>
  <c r="J41" i="2" s="1"/>
  <c r="G43" i="2"/>
  <c r="H43" i="2"/>
  <c r="I43" i="2" l="1"/>
  <c r="J42" i="2" s="1"/>
  <c r="G44" i="2"/>
  <c r="H44" i="2"/>
  <c r="D44" i="2"/>
  <c r="E43" i="2" s="1"/>
  <c r="B45" i="2"/>
  <c r="C45" i="2"/>
  <c r="I44" i="2" l="1"/>
  <c r="J43" i="2" s="1"/>
  <c r="G45" i="2"/>
  <c r="H45" i="2"/>
  <c r="C46" i="2"/>
  <c r="B46" i="2"/>
  <c r="D45" i="2"/>
  <c r="E44" i="2" s="1"/>
  <c r="I45" i="2" l="1"/>
  <c r="J44" i="2" s="1"/>
  <c r="G46" i="2"/>
  <c r="H46" i="2"/>
  <c r="D46" i="2"/>
  <c r="E45" i="2" s="1"/>
  <c r="B47" i="2"/>
  <c r="C47" i="2"/>
  <c r="I46" i="2" l="1"/>
  <c r="J45" i="2" s="1"/>
  <c r="G47" i="2"/>
  <c r="H47" i="2"/>
  <c r="C48" i="2"/>
  <c r="D47" i="2"/>
  <c r="E46" i="2" s="1"/>
  <c r="B48" i="2"/>
  <c r="D48" i="2" l="1"/>
  <c r="E47" i="2" s="1"/>
  <c r="C49" i="2"/>
  <c r="B49" i="2"/>
  <c r="I47" i="2"/>
  <c r="J46" i="2" s="1"/>
  <c r="G48" i="2"/>
  <c r="H48" i="2"/>
  <c r="D49" i="2" l="1"/>
  <c r="E48" i="2" s="1"/>
  <c r="B50" i="2"/>
  <c r="C50" i="2"/>
  <c r="I48" i="2"/>
  <c r="J47" i="2" s="1"/>
  <c r="G49" i="2"/>
  <c r="H49" i="2"/>
  <c r="C51" i="2" l="1"/>
  <c r="D50" i="2"/>
  <c r="E49" i="2" s="1"/>
  <c r="B51" i="2"/>
  <c r="I49" i="2"/>
  <c r="J48" i="2" s="1"/>
  <c r="G50" i="2"/>
  <c r="H50" i="2"/>
  <c r="B52" i="2" l="1"/>
  <c r="C52" i="2"/>
  <c r="D51" i="2"/>
  <c r="E50" i="2" s="1"/>
  <c r="I50" i="2"/>
  <c r="J49" i="2" s="1"/>
  <c r="G51" i="2"/>
  <c r="H51" i="2"/>
  <c r="G52" i="2" l="1"/>
  <c r="H52" i="2"/>
  <c r="I51" i="2"/>
  <c r="J50" i="2" s="1"/>
  <c r="B53" i="2"/>
  <c r="C53" i="2"/>
  <c r="D52" i="2"/>
  <c r="E51" i="2" s="1"/>
  <c r="C54" i="2" l="1"/>
  <c r="D53" i="2"/>
  <c r="E52" i="2" s="1"/>
  <c r="B54" i="2"/>
  <c r="I52" i="2"/>
  <c r="J51" i="2" s="1"/>
  <c r="G53" i="2"/>
  <c r="H53" i="2"/>
  <c r="D54" i="2" l="1"/>
  <c r="E53" i="2" s="1"/>
  <c r="B55" i="2"/>
  <c r="C55" i="2"/>
  <c r="I53" i="2"/>
  <c r="J52" i="2" s="1"/>
  <c r="G54" i="2"/>
  <c r="H54" i="2"/>
  <c r="I54" i="2" l="1"/>
  <c r="J53" i="2" s="1"/>
  <c r="G55" i="2"/>
  <c r="H55" i="2"/>
  <c r="C56" i="2"/>
  <c r="D55" i="2"/>
  <c r="E54" i="2" s="1"/>
  <c r="B56" i="2"/>
  <c r="I55" i="2" l="1"/>
  <c r="J54" i="2" s="1"/>
  <c r="G56" i="2"/>
  <c r="H56" i="2"/>
  <c r="D56" i="2"/>
  <c r="E55" i="2" s="1"/>
  <c r="B57" i="2"/>
  <c r="C57" i="2"/>
  <c r="G57" i="2" l="1"/>
  <c r="I56" i="2"/>
  <c r="J55" i="2" s="1"/>
  <c r="H57" i="2"/>
  <c r="C58" i="2"/>
  <c r="D57" i="2"/>
  <c r="E56" i="2" s="1"/>
  <c r="B58" i="2"/>
  <c r="D58" i="2" l="1"/>
  <c r="E57" i="2" s="1"/>
  <c r="B59" i="2"/>
  <c r="C59" i="2"/>
  <c r="I57" i="2"/>
  <c r="J56" i="2" s="1"/>
  <c r="G58" i="2"/>
  <c r="H58" i="2"/>
  <c r="H59" i="2" l="1"/>
  <c r="G59" i="2"/>
  <c r="I58" i="2"/>
  <c r="J57" i="2" s="1"/>
  <c r="C60" i="2"/>
  <c r="B60" i="2"/>
  <c r="D59" i="2"/>
  <c r="E58" i="2" s="1"/>
  <c r="I59" i="2" l="1"/>
  <c r="J58" i="2" s="1"/>
  <c r="G60" i="2"/>
  <c r="H60" i="2"/>
  <c r="D60" i="2"/>
  <c r="E59" i="2" s="1"/>
  <c r="B61" i="2"/>
  <c r="C61" i="2"/>
  <c r="G61" i="2" l="1"/>
  <c r="H61" i="2"/>
  <c r="I60" i="2"/>
  <c r="J59" i="2" s="1"/>
  <c r="C62" i="2"/>
  <c r="D61" i="2"/>
  <c r="E60" i="2" s="1"/>
  <c r="B62" i="2"/>
  <c r="D62" i="2" l="1"/>
  <c r="I61" i="2"/>
  <c r="J60" i="2" s="1"/>
  <c r="G62" i="2"/>
  <c r="I62" i="2" s="1"/>
  <c r="H62" i="2"/>
  <c r="J61" i="2" l="1"/>
  <c r="J62" i="2"/>
  <c r="E61" i="2"/>
  <c r="E62" i="2"/>
</calcChain>
</file>

<file path=xl/comments1.xml><?xml version="1.0" encoding="utf-8"?>
<comments xmlns="http://schemas.openxmlformats.org/spreadsheetml/2006/main">
  <authors>
    <author>VTCFWRU</author>
  </authors>
  <commentList>
    <comment ref="O16" authorId="0" shapeId="0">
      <text>
        <r>
          <rPr>
            <b/>
            <sz val="8"/>
            <color indexed="81"/>
            <rFont val="Tahoma"/>
          </rPr>
          <t>VTCFWRU:</t>
        </r>
        <r>
          <rPr>
            <sz val="8"/>
            <color indexed="81"/>
            <rFont val="Tahoma"/>
          </rPr>
          <t xml:space="preserve">
the higher the z, the lower the cost of reproduction</t>
        </r>
      </text>
    </comment>
  </commentList>
</comments>
</file>

<file path=xl/sharedStrings.xml><?xml version="1.0" encoding="utf-8"?>
<sst xmlns="http://schemas.openxmlformats.org/spreadsheetml/2006/main" count="57" uniqueCount="36">
  <si>
    <t>Optimal Clutch Size Model</t>
  </si>
  <si>
    <t># Attempts / Yr</t>
  </si>
  <si>
    <t>Clutch Size</t>
  </si>
  <si>
    <t>mean =</t>
  </si>
  <si>
    <t>std =</t>
  </si>
  <si>
    <t>Juv Survival</t>
  </si>
  <si>
    <t>slope =</t>
  </si>
  <si>
    <t>Individual</t>
  </si>
  <si>
    <t>Attempts</t>
  </si>
  <si>
    <t>per Year</t>
  </si>
  <si>
    <t xml:space="preserve">Clutch </t>
  </si>
  <si>
    <t>Size</t>
  </si>
  <si>
    <t>Juvenile</t>
  </si>
  <si>
    <t>Survival</t>
  </si>
  <si>
    <t>Success</t>
  </si>
  <si>
    <t xml:space="preserve">Breeding </t>
  </si>
  <si>
    <t>n</t>
  </si>
  <si>
    <t xml:space="preserve">A = </t>
  </si>
  <si>
    <t>l</t>
  </si>
  <si>
    <t>Time</t>
  </si>
  <si>
    <t>E</t>
  </si>
  <si>
    <t>2+</t>
  </si>
  <si>
    <t>Age</t>
  </si>
  <si>
    <t>Age 1</t>
  </si>
  <si>
    <t>Age 2</t>
  </si>
  <si>
    <t>Trade-off Model</t>
  </si>
  <si>
    <t>Life History Evolution</t>
  </si>
  <si>
    <t>Numbers over time - no trade-offs</t>
  </si>
  <si>
    <t>Numbers over time - with trade-offs</t>
  </si>
  <si>
    <t>Total pop</t>
  </si>
  <si>
    <t xml:space="preserve">Total population </t>
  </si>
  <si>
    <t>Trade-off parameters</t>
  </si>
  <si>
    <t>Adjusted survival</t>
  </si>
  <si>
    <r>
      <t>E</t>
    </r>
    <r>
      <rPr>
        <b/>
        <sz val="10"/>
        <rFont val="Arial"/>
        <family val="2"/>
      </rPr>
      <t xml:space="preserve"> =</t>
    </r>
  </si>
  <si>
    <r>
      <t>z</t>
    </r>
    <r>
      <rPr>
        <b/>
        <sz val="10"/>
        <rFont val="Arial"/>
        <family val="2"/>
      </rPr>
      <t xml:space="preserve"> =</t>
    </r>
  </si>
  <si>
    <r>
      <t>S</t>
    </r>
    <r>
      <rPr>
        <b/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</si>
</sst>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0" xfId="0" applyFill="1"/>
    <xf numFmtId="0" fontId="1" fillId="4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4" borderId="0" xfId="0" applyFill="1" applyAlignment="1"/>
    <xf numFmtId="0" fontId="0" fillId="3" borderId="0" xfId="0" applyFill="1" applyAlignment="1"/>
    <xf numFmtId="0" fontId="1" fillId="2" borderId="0" xfId="0" applyFont="1" applyFill="1" applyAlignme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Individuals in Population over 10 Years</a:t>
            </a:r>
          </a:p>
        </c:rich>
      </c:tx>
      <c:layout>
        <c:manualLayout>
          <c:xMode val="edge"/>
          <c:yMode val="edge"/>
          <c:x val="0.11337587986602513"/>
          <c:y val="3.6586561815096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21639051845731"/>
          <c:y val="0.27643180038072546"/>
          <c:w val="0.73548968220780409"/>
          <c:h val="0.5203422124813654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'Life History'!$D$12:$D$62</c:f>
              <c:numCache>
                <c:formatCode>General</c:formatCode>
                <c:ptCount val="51"/>
                <c:pt idx="0">
                  <c:v>10</c:v>
                </c:pt>
                <c:pt idx="1">
                  <c:v>110</c:v>
                </c:pt>
                <c:pt idx="2">
                  <c:v>1210</c:v>
                </c:pt>
                <c:pt idx="3">
                  <c:v>13310</c:v>
                </c:pt>
                <c:pt idx="4">
                  <c:v>146410</c:v>
                </c:pt>
                <c:pt idx="5">
                  <c:v>1610510</c:v>
                </c:pt>
                <c:pt idx="6">
                  <c:v>17715610</c:v>
                </c:pt>
                <c:pt idx="7">
                  <c:v>194871710</c:v>
                </c:pt>
                <c:pt idx="8">
                  <c:v>2143588810</c:v>
                </c:pt>
                <c:pt idx="9">
                  <c:v>23579476910</c:v>
                </c:pt>
                <c:pt idx="10">
                  <c:v>259374246010</c:v>
                </c:pt>
                <c:pt idx="11">
                  <c:v>2853116706110</c:v>
                </c:pt>
                <c:pt idx="12">
                  <c:v>31384283767210</c:v>
                </c:pt>
                <c:pt idx="13">
                  <c:v>345227121439310</c:v>
                </c:pt>
                <c:pt idx="14">
                  <c:v>3797498335832410</c:v>
                </c:pt>
                <c:pt idx="15">
                  <c:v>4.1772481694156504E+16</c:v>
                </c:pt>
                <c:pt idx="16">
                  <c:v>4.5949729863572154E+17</c:v>
                </c:pt>
                <c:pt idx="17">
                  <c:v>5.054470284992937E+18</c:v>
                </c:pt>
                <c:pt idx="18">
                  <c:v>5.5599173134922301E+19</c:v>
                </c:pt>
                <c:pt idx="19">
                  <c:v>6.115909044841454E+20</c:v>
                </c:pt>
                <c:pt idx="20">
                  <c:v>6.7274999493255989E+21</c:v>
                </c:pt>
                <c:pt idx="21">
                  <c:v>7.40024994425816E+22</c:v>
                </c:pt>
                <c:pt idx="22">
                  <c:v>8.1402749386839752E+23</c:v>
                </c:pt>
                <c:pt idx="23">
                  <c:v>8.9543024325523728E+24</c:v>
                </c:pt>
                <c:pt idx="24">
                  <c:v>9.849732675807609E+25</c:v>
                </c:pt>
                <c:pt idx="25">
                  <c:v>1.083470594338837E+27</c:v>
                </c:pt>
                <c:pt idx="26">
                  <c:v>1.1918176537727206E+28</c:v>
                </c:pt>
                <c:pt idx="27">
                  <c:v>1.3109994191499926E+29</c:v>
                </c:pt>
                <c:pt idx="28">
                  <c:v>1.4420993610649918E+30</c:v>
                </c:pt>
                <c:pt idx="29">
                  <c:v>1.5863092971714908E+31</c:v>
                </c:pt>
                <c:pt idx="30">
                  <c:v>1.74494022688864E+32</c:v>
                </c:pt>
                <c:pt idx="31">
                  <c:v>1.919434249577504E+33</c:v>
                </c:pt>
                <c:pt idx="32">
                  <c:v>2.1113776745352543E+34</c:v>
                </c:pt>
                <c:pt idx="33">
                  <c:v>2.3225154419887796E+35</c:v>
                </c:pt>
                <c:pt idx="34">
                  <c:v>2.5547669861876576E+36</c:v>
                </c:pt>
                <c:pt idx="35">
                  <c:v>2.8102436848064231E+37</c:v>
                </c:pt>
                <c:pt idx="36">
                  <c:v>3.091268053287066E+38</c:v>
                </c:pt>
                <c:pt idx="37">
                  <c:v>3.4003948586157723E+39</c:v>
                </c:pt>
                <c:pt idx="38">
                  <c:v>3.7404343444773494E+40</c:v>
                </c:pt>
                <c:pt idx="39">
                  <c:v>4.1144777789250843E+41</c:v>
                </c:pt>
                <c:pt idx="40">
                  <c:v>4.5259255568175933E+42</c:v>
                </c:pt>
                <c:pt idx="41">
                  <c:v>4.9785181124993524E+43</c:v>
                </c:pt>
                <c:pt idx="42">
                  <c:v>5.4763699237492874E+44</c:v>
                </c:pt>
                <c:pt idx="43">
                  <c:v>6.0240069161242163E+45</c:v>
                </c:pt>
                <c:pt idx="44">
                  <c:v>6.6264076077366365E+46</c:v>
                </c:pt>
                <c:pt idx="45">
                  <c:v>7.2890483685103007E+47</c:v>
                </c:pt>
                <c:pt idx="46">
                  <c:v>8.0179532053613309E+48</c:v>
                </c:pt>
                <c:pt idx="47">
                  <c:v>8.8197485258974639E+49</c:v>
                </c:pt>
                <c:pt idx="48">
                  <c:v>9.7017233784872113E+50</c:v>
                </c:pt>
                <c:pt idx="49">
                  <c:v>1.0671895716335934E+52</c:v>
                </c:pt>
                <c:pt idx="50">
                  <c:v>1.1739085287969525E+53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49-AB4A-81DE-C7F71830C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380848"/>
        <c:axId val="1"/>
      </c:scatterChart>
      <c:valAx>
        <c:axId val="153638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362280858837686"/>
              <c:y val="0.88620783063232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 ofIndividuals</a:t>
                </a:r>
              </a:p>
            </c:rich>
          </c:tx>
          <c:layout>
            <c:manualLayout>
              <c:xMode val="edge"/>
              <c:yMode val="edge"/>
              <c:x val="3.7791959955341708E-2"/>
              <c:y val="0.33334422987087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380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Trade-offs in Current Reproduction and Survival</a:t>
            </a:r>
          </a:p>
        </c:rich>
      </c:tx>
      <c:layout>
        <c:manualLayout>
          <c:xMode val="edge"/>
          <c:yMode val="edge"/>
          <c:x val="0.23516215045981215"/>
          <c:y val="3.827883664134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4563914434008"/>
          <c:y val="0.21531845610755992"/>
          <c:w val="0.82187983898075756"/>
          <c:h val="0.535903712978815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'Life History'!$L$10</c:f>
              <c:strCache>
                <c:ptCount val="1"/>
                <c:pt idx="0">
                  <c:v>Adjusted survival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'Life History'!$K$11:$K$21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'Life History'!$L$11:$L$21</c:f>
              <c:numCache>
                <c:formatCode>General</c:formatCode>
                <c:ptCount val="11"/>
                <c:pt idx="0">
                  <c:v>0.5</c:v>
                </c:pt>
                <c:pt idx="1">
                  <c:v>0.495</c:v>
                </c:pt>
                <c:pt idx="2">
                  <c:v>0.48</c:v>
                </c:pt>
                <c:pt idx="3">
                  <c:v>0.45499999999999996</c:v>
                </c:pt>
                <c:pt idx="4">
                  <c:v>0.42</c:v>
                </c:pt>
                <c:pt idx="5">
                  <c:v>0.375</c:v>
                </c:pt>
                <c:pt idx="6">
                  <c:v>0.32</c:v>
                </c:pt>
                <c:pt idx="7">
                  <c:v>0.255</c:v>
                </c:pt>
                <c:pt idx="8">
                  <c:v>0.18000000000000005</c:v>
                </c:pt>
                <c:pt idx="9">
                  <c:v>9.5000000000000084E-2</c:v>
                </c:pt>
                <c:pt idx="10">
                  <c:v>1.1102230246251565E-16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BB-2641-A56A-1EC70E027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541760"/>
        <c:axId val="1"/>
      </c:scatterChart>
      <c:valAx>
        <c:axId val="158854176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Reproduction</a:t>
                </a:r>
              </a:p>
            </c:rich>
          </c:tx>
          <c:layout>
            <c:manualLayout>
              <c:xMode val="edge"/>
              <c:yMode val="edge"/>
              <c:x val="0.41331529474754858"/>
              <c:y val="0.86127382443023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Adjusted Survival</a:t>
                </a:r>
              </a:p>
            </c:rich>
          </c:tx>
          <c:layout>
            <c:manualLayout>
              <c:xMode val="edge"/>
              <c:yMode val="edge"/>
              <c:x val="3.0879878343207653E-2"/>
              <c:y val="0.26795185648940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541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Individuals with Trade-offs in Reproduction and Survival</a:t>
            </a:r>
          </a:p>
        </c:rich>
      </c:tx>
      <c:layout>
        <c:manualLayout>
          <c:xMode val="edge"/>
          <c:yMode val="edge"/>
          <c:x val="0.19003002057358556"/>
          <c:y val="3.5857750831722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090989891679322"/>
          <c:y val="0.28287781211692192"/>
          <c:w val="0.73161557920830445"/>
          <c:h val="0.4621665662755343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'Life History'!$I$12:$I$62</c:f>
              <c:numCache>
                <c:formatCode>General</c:formatCode>
                <c:ptCount val="51"/>
                <c:pt idx="0">
                  <c:v>20</c:v>
                </c:pt>
                <c:pt idx="1">
                  <c:v>55</c:v>
                </c:pt>
                <c:pt idx="2">
                  <c:v>302.5</c:v>
                </c:pt>
                <c:pt idx="3">
                  <c:v>1663.75</c:v>
                </c:pt>
                <c:pt idx="4">
                  <c:v>9150.625</c:v>
                </c:pt>
                <c:pt idx="5">
                  <c:v>50328.4375</c:v>
                </c:pt>
                <c:pt idx="6">
                  <c:v>276806.40625</c:v>
                </c:pt>
                <c:pt idx="7">
                  <c:v>1522435.234375</c:v>
                </c:pt>
                <c:pt idx="8">
                  <c:v>8373393.7890625</c:v>
                </c:pt>
                <c:pt idx="9">
                  <c:v>46053665.83984375</c:v>
                </c:pt>
                <c:pt idx="10">
                  <c:v>253295162.11914062</c:v>
                </c:pt>
                <c:pt idx="11">
                  <c:v>1393123391.6552734</c:v>
                </c:pt>
                <c:pt idx="12">
                  <c:v>7662178654.1040039</c:v>
                </c:pt>
                <c:pt idx="13">
                  <c:v>42141982597.572021</c:v>
                </c:pt>
                <c:pt idx="14">
                  <c:v>231780904286.64612</c:v>
                </c:pt>
                <c:pt idx="15">
                  <c:v>1274794973576.5537</c:v>
                </c:pt>
                <c:pt idx="16">
                  <c:v>7011372354671.0449</c:v>
                </c:pt>
                <c:pt idx="17">
                  <c:v>38562547950690.75</c:v>
                </c:pt>
                <c:pt idx="18">
                  <c:v>212094013728799.12</c:v>
                </c:pt>
                <c:pt idx="19">
                  <c:v>1166517075508395.2</c:v>
                </c:pt>
                <c:pt idx="20">
                  <c:v>6415843915296174</c:v>
                </c:pt>
                <c:pt idx="21">
                  <c:v>3.5287141534128956E+16</c:v>
                </c:pt>
                <c:pt idx="22">
                  <c:v>1.9407927843770925E+17</c:v>
                </c:pt>
                <c:pt idx="23">
                  <c:v>1.0674360314074008E+18</c:v>
                </c:pt>
                <c:pt idx="24">
                  <c:v>5.8708981727407043E+18</c:v>
                </c:pt>
                <c:pt idx="25">
                  <c:v>3.2289939950073872E+19</c:v>
                </c:pt>
                <c:pt idx="26">
                  <c:v>1.775946697254063E+20</c:v>
                </c:pt>
                <c:pt idx="27">
                  <c:v>9.7677068348973462E+20</c:v>
                </c:pt>
                <c:pt idx="28">
                  <c:v>5.37223875919354E+21</c:v>
                </c:pt>
                <c:pt idx="29">
                  <c:v>2.9547313175564472E+22</c:v>
                </c:pt>
                <c:pt idx="30">
                  <c:v>1.6251022246560461E+23</c:v>
                </c:pt>
                <c:pt idx="31">
                  <c:v>8.9380622356082539E+23</c:v>
                </c:pt>
                <c:pt idx="32">
                  <c:v>4.9159342295845393E+24</c:v>
                </c:pt>
                <c:pt idx="33">
                  <c:v>2.7037638262714966E+25</c:v>
                </c:pt>
                <c:pt idx="34">
                  <c:v>1.4870701044493231E+26</c:v>
                </c:pt>
                <c:pt idx="35">
                  <c:v>8.1788855744712768E+26</c:v>
                </c:pt>
                <c:pt idx="36">
                  <c:v>4.4983870659592025E+27</c:v>
                </c:pt>
                <c:pt idx="37">
                  <c:v>2.4741128862775612E+28</c:v>
                </c:pt>
                <c:pt idx="38">
                  <c:v>1.3607620874526586E+29</c:v>
                </c:pt>
                <c:pt idx="39">
                  <c:v>7.4841914809896222E+29</c:v>
                </c:pt>
                <c:pt idx="40">
                  <c:v>4.1163053145442924E+30</c:v>
                </c:pt>
                <c:pt idx="41">
                  <c:v>2.2639679229993609E+31</c:v>
                </c:pt>
                <c:pt idx="42">
                  <c:v>1.2451823576496485E+32</c:v>
                </c:pt>
                <c:pt idx="43">
                  <c:v>6.8485029670730669E+32</c:v>
                </c:pt>
                <c:pt idx="44">
                  <c:v>3.7666766318901867E+33</c:v>
                </c:pt>
                <c:pt idx="45">
                  <c:v>2.0716721475396027E+34</c:v>
                </c:pt>
                <c:pt idx="46">
                  <c:v>1.1394196811467814E+35</c:v>
                </c:pt>
                <c:pt idx="47">
                  <c:v>6.2668082463072978E+35</c:v>
                </c:pt>
                <c:pt idx="48">
                  <c:v>3.4467445354690137E+36</c:v>
                </c:pt>
                <c:pt idx="49">
                  <c:v>1.8957094945079576E+37</c:v>
                </c:pt>
                <c:pt idx="50">
                  <c:v>1.0426402219793768E+38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FE-3A4D-B529-A3158C0F6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391968"/>
        <c:axId val="1"/>
      </c:scatterChart>
      <c:valAx>
        <c:axId val="15363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10870596633981"/>
              <c:y val="0.864570214498197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 of Individuals</a:t>
                </a:r>
              </a:p>
            </c:rich>
          </c:tx>
          <c:layout>
            <c:manualLayout>
              <c:xMode val="edge"/>
              <c:yMode val="edge"/>
              <c:x val="3.0879878343207653E-2"/>
              <c:y val="0.24702006128519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391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75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Birth rates needed to produce </a:t>
            </a:r>
            <a:r>
              <a:rPr lang="en-US" sz="1075" b="1" i="0" u="none" strike="noStrike" baseline="0">
                <a:solidFill>
                  <a:srgbClr val="000000"/>
                </a:solidFill>
                <a:latin typeface="Symbol" pitchFamily="1" charset="2"/>
                <a:cs typeface="Arial" charset="0"/>
              </a:rPr>
              <a:t>l</a:t>
            </a:r>
            <a:r>
              <a:rPr lang="en-US" sz="1075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 = 11 under various juvenile survival values</a:t>
            </a:r>
          </a:p>
        </c:rich>
      </c:tx>
      <c:layout>
        <c:manualLayout>
          <c:xMode val="edge"/>
          <c:yMode val="edge"/>
          <c:x val="0.14414883384690988"/>
          <c:y val="1.9418084142710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6743807777359"/>
          <c:y val="0.26214413592658897"/>
          <c:w val="0.78380928404257244"/>
          <c:h val="0.4951611456391125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'Life History'!$U$3:$U$12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'Life History'!$V$3:$V$12</c:f>
              <c:numCache>
                <c:formatCode>General</c:formatCode>
                <c:ptCount val="10"/>
                <c:pt idx="0">
                  <c:v>110</c:v>
                </c:pt>
                <c:pt idx="1">
                  <c:v>55</c:v>
                </c:pt>
                <c:pt idx="2">
                  <c:v>36.6</c:v>
                </c:pt>
                <c:pt idx="3">
                  <c:v>27.5</c:v>
                </c:pt>
                <c:pt idx="4">
                  <c:v>22</c:v>
                </c:pt>
                <c:pt idx="5">
                  <c:v>18.5</c:v>
                </c:pt>
                <c:pt idx="6">
                  <c:v>15.8</c:v>
                </c:pt>
                <c:pt idx="7">
                  <c:v>13.8</c:v>
                </c:pt>
                <c:pt idx="8">
                  <c:v>12.2</c:v>
                </c:pt>
                <c:pt idx="9">
                  <c:v>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5E-1641-97ED-E2BEB5221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568064"/>
        <c:axId val="1"/>
      </c:scatterChart>
      <c:valAx>
        <c:axId val="158856806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Juvenile survival, s</a:t>
                </a:r>
              </a:p>
            </c:rich>
          </c:tx>
          <c:layout>
            <c:manualLayout>
              <c:xMode val="edge"/>
              <c:yMode val="edge"/>
              <c:x val="0.4204340987201538"/>
              <c:y val="0.86410474435060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Adjusted birth rate, b</a:t>
                </a:r>
              </a:p>
            </c:rich>
          </c:tx>
          <c:layout>
            <c:manualLayout>
              <c:xMode val="edge"/>
              <c:yMode val="edge"/>
              <c:x val="3.9040309166871422E-2"/>
              <c:y val="0.28156222006929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568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93557383736638"/>
          <c:y val="0.21023487333316629"/>
          <c:w val="0.82761344302419826"/>
          <c:h val="0.52842819513471528"/>
        </c:manualLayout>
      </c:layout>
      <c:lineChart>
        <c:grouping val="standard"/>
        <c:varyColors val="0"/>
        <c:ser>
          <c:idx val="1"/>
          <c:order val="0"/>
          <c:tx>
            <c:v>Juvenile Survival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Clutch!$C$10:$C$19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Clutch!$D$10:$D$19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0.39999999999999991</c:v>
                </c:pt>
                <c:pt idx="6">
                  <c:v>0.29999999999999993</c:v>
                </c:pt>
                <c:pt idx="7">
                  <c:v>0.19999999999999996</c:v>
                </c:pt>
                <c:pt idx="8">
                  <c:v>9.9999999999999978E-2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3B-1A44-9023-A519DACDCDB4}"/>
            </c:ext>
          </c:extLst>
        </c:ser>
        <c:ser>
          <c:idx val="2"/>
          <c:order val="1"/>
          <c:tx>
            <c:v>Breeding Success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Clutch!$C$10:$C$19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Clutch!$E$10:$E$19</c:f>
              <c:numCache>
                <c:formatCode>General</c:formatCode>
                <c:ptCount val="10"/>
                <c:pt idx="0">
                  <c:v>0.9</c:v>
                </c:pt>
                <c:pt idx="1">
                  <c:v>1.6</c:v>
                </c:pt>
                <c:pt idx="2">
                  <c:v>2.0999999999999996</c:v>
                </c:pt>
                <c:pt idx="3">
                  <c:v>2.4</c:v>
                </c:pt>
                <c:pt idx="4">
                  <c:v>2.5</c:v>
                </c:pt>
                <c:pt idx="5">
                  <c:v>2.3999999999999995</c:v>
                </c:pt>
                <c:pt idx="6">
                  <c:v>2.0999999999999996</c:v>
                </c:pt>
                <c:pt idx="7">
                  <c:v>1.5999999999999996</c:v>
                </c:pt>
                <c:pt idx="8">
                  <c:v>0.8999999999999998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B-1A44-9023-A519DAC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422016"/>
        <c:axId val="1"/>
      </c:lineChart>
      <c:catAx>
        <c:axId val="154042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Clutch Size</a:t>
                </a:r>
              </a:p>
            </c:rich>
          </c:tx>
          <c:layout>
            <c:manualLayout>
              <c:xMode val="edge"/>
              <c:yMode val="edge"/>
              <c:x val="0.48277450843078235"/>
              <c:y val="0.84662151693626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Survival or Success</a:t>
                </a:r>
              </a:p>
            </c:rich>
          </c:tx>
          <c:layout>
            <c:manualLayout>
              <c:xMode val="edge"/>
              <c:yMode val="edge"/>
              <c:x val="4.0753692270130974E-2"/>
              <c:y val="0.26705510936915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422016"/>
        <c:crosses val="autoZero"/>
        <c:crossBetween val="between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214094648552213"/>
          <c:y val="3.9774165225193621E-2"/>
          <c:w val="0.53606779832249207"/>
          <c:h val="8.5230354053986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8164019715926"/>
          <c:y val="0.24529101654848037"/>
          <c:w val="0.66160681840628788"/>
          <c:h val="0.51888484269870849"/>
        </c:manualLayout>
      </c:layout>
      <c:lineChart>
        <c:grouping val="standard"/>
        <c:varyColors val="0"/>
        <c:ser>
          <c:idx val="1"/>
          <c:order val="0"/>
          <c:tx>
            <c:v>Attempts per Year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Clutch!$A$23:$A$32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Clutch!$B$23:$B$32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6-7644-8624-2F5D67CEBB6C}"/>
            </c:ext>
          </c:extLst>
        </c:ser>
        <c:ser>
          <c:idx val="2"/>
          <c:order val="1"/>
          <c:tx>
            <c:v>Clutch Size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Clutch!$A$23:$A$32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Clutch!$C$23:$C$32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6-7644-8624-2F5D67CEBB6C}"/>
            </c:ext>
          </c:extLst>
        </c:ser>
        <c:ser>
          <c:idx val="4"/>
          <c:order val="3"/>
          <c:tx>
            <c:v>Breeding Success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Clutch!$A$23:$A$32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Clutch!$E$23:$E$32</c:f>
              <c:numCache>
                <c:formatCode>General</c:formatCode>
                <c:ptCount val="10"/>
                <c:pt idx="0">
                  <c:v>5.9515776897269159</c:v>
                </c:pt>
                <c:pt idx="1">
                  <c:v>6.3898838869885033</c:v>
                </c:pt>
                <c:pt idx="2">
                  <c:v>6.8578852174429255</c:v>
                </c:pt>
                <c:pt idx="3">
                  <c:v>2.2101885481808803</c:v>
                </c:pt>
                <c:pt idx="4">
                  <c:v>4.8717035982999546</c:v>
                </c:pt>
                <c:pt idx="5">
                  <c:v>6.7724434879851092</c:v>
                </c:pt>
                <c:pt idx="6">
                  <c:v>7.6210662214746652</c:v>
                </c:pt>
                <c:pt idx="7">
                  <c:v>5.6097671805963687</c:v>
                </c:pt>
                <c:pt idx="8">
                  <c:v>3.8647754805509802</c:v>
                </c:pt>
                <c:pt idx="9">
                  <c:v>6.0175967451691061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6-7644-8624-2F5D67CEB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465312"/>
        <c:axId val="1"/>
      </c:lineChart>
      <c:lineChart>
        <c:grouping val="standard"/>
        <c:varyColors val="0"/>
        <c:ser>
          <c:idx val="3"/>
          <c:order val="2"/>
          <c:tx>
            <c:v>Juvenile Survival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Clutch!$A$23:$A$32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Clutch!$D$23:$D$32</c:f>
              <c:numCache>
                <c:formatCode>General</c:formatCode>
                <c:ptCount val="10"/>
                <c:pt idx="0">
                  <c:v>0.59515776897269157</c:v>
                </c:pt>
                <c:pt idx="1">
                  <c:v>0.53249032391570861</c:v>
                </c:pt>
                <c:pt idx="2">
                  <c:v>0.6857885217442925</c:v>
                </c:pt>
                <c:pt idx="3">
                  <c:v>0.44203770963617606</c:v>
                </c:pt>
                <c:pt idx="4">
                  <c:v>0.48717035982999546</c:v>
                </c:pt>
                <c:pt idx="5">
                  <c:v>0.67724434879851092</c:v>
                </c:pt>
                <c:pt idx="6">
                  <c:v>0.50807108143164437</c:v>
                </c:pt>
                <c:pt idx="7">
                  <c:v>0.56097671805963689</c:v>
                </c:pt>
                <c:pt idx="8">
                  <c:v>0.38647754805509804</c:v>
                </c:pt>
                <c:pt idx="9">
                  <c:v>0.60175967451691059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86-7644-8624-2F5D67CEB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846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Individual</a:t>
                </a:r>
              </a:p>
            </c:rich>
          </c:tx>
          <c:layout>
            <c:manualLayout>
              <c:xMode val="edge"/>
              <c:yMode val="edge"/>
              <c:x val="0.44513638473418443"/>
              <c:y val="0.8679528277869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Attempts, Clutch, or Breeding Success</a:t>
                </a:r>
              </a:p>
            </c:rich>
          </c:tx>
          <c:layout>
            <c:manualLayout>
              <c:xMode val="edge"/>
              <c:yMode val="edge"/>
              <c:x val="3.9635431517427384E-2"/>
              <c:y val="0.28774523095110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465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Survival</a:t>
                </a:r>
              </a:p>
            </c:rich>
          </c:tx>
          <c:layout>
            <c:manualLayout>
              <c:xMode val="edge"/>
              <c:yMode val="edge"/>
              <c:x val="0.91771268359581859"/>
              <c:y val="0.43397641389346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427491628212574"/>
          <c:y val="3.301994453537236E-2"/>
          <c:w val="0.62197138688886044"/>
          <c:h val="0.1367969130751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50800</xdr:rowOff>
    </xdr:from>
    <xdr:to>
      <xdr:col>5</xdr:col>
      <xdr:colOff>558800</xdr:colOff>
      <xdr:row>38</xdr:row>
      <xdr:rowOff>127000</xdr:rowOff>
    </xdr:to>
    <xdr:graphicFrame macro="">
      <xdr:nvGraphicFramePr>
        <xdr:cNvPr id="3084" name="Chart 12">
          <a:extLst>
            <a:ext uri="{FF2B5EF4-FFF2-40B4-BE49-F238E27FC236}">
              <a16:creationId xmlns:a16="http://schemas.microsoft.com/office/drawing/2014/main" id="{38900A69-B27C-7447-96E0-982CEC605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381000</xdr:colOff>
      <xdr:row>8</xdr:row>
      <xdr:rowOff>127000</xdr:rowOff>
    </xdr:from>
    <xdr:to>
      <xdr:col>18</xdr:col>
      <xdr:colOff>457200</xdr:colOff>
      <xdr:row>22</xdr:row>
      <xdr:rowOff>114300</xdr:rowOff>
    </xdr:to>
    <xdr:graphicFrame macro="">
      <xdr:nvGraphicFramePr>
        <xdr:cNvPr id="3093" name="Chart 21">
          <a:extLst>
            <a:ext uri="{FF2B5EF4-FFF2-40B4-BE49-F238E27FC236}">
              <a16:creationId xmlns:a16="http://schemas.microsoft.com/office/drawing/2014/main" id="{BF264690-AFE6-6841-8490-19F12FCEA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279400</xdr:colOff>
      <xdr:row>22</xdr:row>
      <xdr:rowOff>76200</xdr:rowOff>
    </xdr:from>
    <xdr:to>
      <xdr:col>11</xdr:col>
      <xdr:colOff>1028700</xdr:colOff>
      <xdr:row>39</xdr:row>
      <xdr:rowOff>25400</xdr:rowOff>
    </xdr:to>
    <xdr:graphicFrame macro="">
      <xdr:nvGraphicFramePr>
        <xdr:cNvPr id="3096" name="Chart 24">
          <a:extLst>
            <a:ext uri="{FF2B5EF4-FFF2-40B4-BE49-F238E27FC236}">
              <a16:creationId xmlns:a16="http://schemas.microsoft.com/office/drawing/2014/main" id="{EEA5CA2B-8C16-1146-BF3B-A3273FEB7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25400</xdr:colOff>
      <xdr:row>8</xdr:row>
      <xdr:rowOff>165100</xdr:rowOff>
    </xdr:from>
    <xdr:to>
      <xdr:col>25</xdr:col>
      <xdr:colOff>63500</xdr:colOff>
      <xdr:row>22</xdr:row>
      <xdr:rowOff>114300</xdr:rowOff>
    </xdr:to>
    <xdr:graphicFrame macro="">
      <xdr:nvGraphicFramePr>
        <xdr:cNvPr id="3099" name="Chart 27">
          <a:extLst>
            <a:ext uri="{FF2B5EF4-FFF2-40B4-BE49-F238E27FC236}">
              <a16:creationId xmlns:a16="http://schemas.microsoft.com/office/drawing/2014/main" id="{61C96897-E364-9D4B-A1E6-66E9F1991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6</xdr:row>
      <xdr:rowOff>101600</xdr:rowOff>
    </xdr:from>
    <xdr:to>
      <xdr:col>12</xdr:col>
      <xdr:colOff>152400</xdr:colOff>
      <xdr:row>20</xdr:row>
      <xdr:rowOff>25400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2C3233CB-48A4-1F49-BE3D-FD163BE72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25400</xdr:colOff>
      <xdr:row>20</xdr:row>
      <xdr:rowOff>139700</xdr:rowOff>
    </xdr:from>
    <xdr:to>
      <xdr:col>12</xdr:col>
      <xdr:colOff>152400</xdr:colOff>
      <xdr:row>37</xdr:row>
      <xdr:rowOff>25400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1E9F1BC1-2789-BE46-8E34-C4FE90C34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7"/>
  <sheetViews>
    <sheetView tabSelected="1" workbookViewId="0">
      <selection activeCell="B7" sqref="B7"/>
    </sheetView>
  </sheetViews>
  <sheetFormatPr baseColWidth="10" defaultColWidth="9.1640625" defaultRowHeight="15" customHeight="1" x14ac:dyDescent="0.15"/>
  <cols>
    <col min="1" max="1" width="11.33203125" style="18" customWidth="1"/>
    <col min="2" max="2" width="10.6640625" style="18" customWidth="1"/>
    <col min="3" max="3" width="9.1640625" style="18"/>
    <col min="4" max="4" width="11.1640625" style="18" customWidth="1"/>
    <col min="5" max="5" width="8.6640625" style="18" customWidth="1"/>
    <col min="6" max="6" width="9.1640625" style="19"/>
    <col min="7" max="7" width="10" style="19" bestFit="1" customWidth="1"/>
    <col min="8" max="8" width="10.83203125" style="19" customWidth="1"/>
    <col min="9" max="9" width="17" style="19" customWidth="1"/>
    <col min="10" max="10" width="9.33203125" style="19" bestFit="1" customWidth="1"/>
    <col min="11" max="11" width="13.1640625" style="18" customWidth="1"/>
    <col min="12" max="12" width="18.5" style="18" customWidth="1"/>
    <col min="13" max="13" width="11" style="18" customWidth="1"/>
    <col min="14" max="14" width="14" style="18" customWidth="1"/>
    <col min="15" max="15" width="16.6640625" style="18" customWidth="1"/>
    <col min="16" max="16384" width="9.1640625" style="18"/>
  </cols>
  <sheetData>
    <row r="1" spans="1:22" ht="15" customHeight="1" x14ac:dyDescent="0.15">
      <c r="A1" s="11" t="s">
        <v>26</v>
      </c>
      <c r="F1" s="45" t="s">
        <v>25</v>
      </c>
      <c r="G1" s="45"/>
      <c r="H1" s="45"/>
      <c r="I1" s="45"/>
    </row>
    <row r="2" spans="1:22" ht="15" customHeight="1" x14ac:dyDescent="0.15">
      <c r="A2" s="11"/>
    </row>
    <row r="3" spans="1:22" ht="15" customHeight="1" x14ac:dyDescent="0.15">
      <c r="A3" s="12"/>
      <c r="B3" s="21"/>
      <c r="C3" s="20"/>
      <c r="F3" s="21"/>
      <c r="U3" s="18">
        <v>0.1</v>
      </c>
      <c r="V3" s="18">
        <v>110</v>
      </c>
    </row>
    <row r="4" spans="1:22" ht="15" customHeight="1" x14ac:dyDescent="0.15">
      <c r="A4" s="12"/>
      <c r="B4" s="21"/>
      <c r="C4" s="20"/>
      <c r="F4" s="13"/>
      <c r="I4" s="13"/>
      <c r="U4" s="18">
        <f>0.1+U3</f>
        <v>0.2</v>
      </c>
      <c r="V4" s="18">
        <v>55</v>
      </c>
    </row>
    <row r="5" spans="1:22" ht="15" customHeight="1" x14ac:dyDescent="0.15">
      <c r="B5" s="49" t="s">
        <v>22</v>
      </c>
      <c r="C5" s="49"/>
      <c r="D5" s="32"/>
      <c r="F5" s="18"/>
      <c r="G5" s="49" t="s">
        <v>22</v>
      </c>
      <c r="H5" s="49"/>
      <c r="I5" s="32"/>
      <c r="U5" s="18">
        <f t="shared" ref="U5:U11" si="0">0.1+U4</f>
        <v>0.30000000000000004</v>
      </c>
      <c r="V5" s="18">
        <v>36.6</v>
      </c>
    </row>
    <row r="6" spans="1:22" ht="15" customHeight="1" thickBot="1" x14ac:dyDescent="0.2">
      <c r="B6" s="15">
        <v>1</v>
      </c>
      <c r="C6" s="15" t="s">
        <v>21</v>
      </c>
      <c r="D6" s="12" t="s">
        <v>16</v>
      </c>
      <c r="F6" s="18"/>
      <c r="G6" s="15">
        <v>1</v>
      </c>
      <c r="H6" s="15" t="s">
        <v>21</v>
      </c>
      <c r="I6" s="12" t="s">
        <v>16</v>
      </c>
      <c r="K6" s="44" t="s">
        <v>31</v>
      </c>
      <c r="L6" s="44"/>
      <c r="U6" s="18">
        <f t="shared" si="0"/>
        <v>0.4</v>
      </c>
      <c r="V6" s="18">
        <v>27.5</v>
      </c>
    </row>
    <row r="7" spans="1:22" ht="15" customHeight="1" x14ac:dyDescent="0.15">
      <c r="B7" s="22">
        <v>10</v>
      </c>
      <c r="C7" s="23">
        <v>10</v>
      </c>
      <c r="D7" s="42">
        <v>10</v>
      </c>
      <c r="F7" s="18"/>
      <c r="G7" s="22">
        <v>11</v>
      </c>
      <c r="H7" s="23">
        <v>0</v>
      </c>
      <c r="I7" s="42">
        <v>10</v>
      </c>
      <c r="K7" s="13" t="s">
        <v>33</v>
      </c>
      <c r="L7" s="21">
        <v>0.5</v>
      </c>
      <c r="U7" s="18">
        <f t="shared" si="0"/>
        <v>0.5</v>
      </c>
      <c r="V7" s="18">
        <v>22</v>
      </c>
    </row>
    <row r="8" spans="1:22" ht="15" customHeight="1" thickBot="1" x14ac:dyDescent="0.2">
      <c r="A8" s="15" t="s">
        <v>17</v>
      </c>
      <c r="B8" s="24">
        <v>1</v>
      </c>
      <c r="C8" s="25">
        <v>1</v>
      </c>
      <c r="D8" s="42">
        <v>0</v>
      </c>
      <c r="F8" s="15" t="s">
        <v>17</v>
      </c>
      <c r="G8" s="24">
        <v>0</v>
      </c>
      <c r="H8" s="25">
        <v>0</v>
      </c>
      <c r="I8" s="42">
        <v>10</v>
      </c>
      <c r="K8" s="13" t="s">
        <v>34</v>
      </c>
      <c r="L8" s="21">
        <v>2</v>
      </c>
      <c r="U8" s="18">
        <f t="shared" si="0"/>
        <v>0.6</v>
      </c>
      <c r="V8" s="18">
        <v>18.5</v>
      </c>
    </row>
    <row r="9" spans="1:22" ht="15" customHeight="1" thickBot="1" x14ac:dyDescent="0.2">
      <c r="K9" s="12" t="s">
        <v>35</v>
      </c>
      <c r="L9" s="20">
        <v>0.5</v>
      </c>
      <c r="P9" s="21"/>
      <c r="Q9" s="21"/>
      <c r="R9" s="19"/>
      <c r="U9" s="18">
        <f t="shared" si="0"/>
        <v>0.7</v>
      </c>
      <c r="V9" s="18">
        <v>15.8</v>
      </c>
    </row>
    <row r="10" spans="1:22" ht="15" customHeight="1" x14ac:dyDescent="0.15">
      <c r="A10" s="46" t="s">
        <v>27</v>
      </c>
      <c r="B10" s="47"/>
      <c r="C10" s="47"/>
      <c r="D10" s="47"/>
      <c r="E10" s="48"/>
      <c r="F10" s="46" t="s">
        <v>28</v>
      </c>
      <c r="G10" s="47"/>
      <c r="H10" s="47"/>
      <c r="I10" s="47"/>
      <c r="J10" s="47"/>
      <c r="K10" s="39" t="s">
        <v>20</v>
      </c>
      <c r="L10" s="16" t="s">
        <v>32</v>
      </c>
      <c r="P10" s="33"/>
      <c r="Q10" s="34"/>
      <c r="R10" s="19"/>
      <c r="U10" s="18">
        <f>0.1+U9</f>
        <v>0.79999999999999993</v>
      </c>
      <c r="V10" s="18">
        <v>13.8</v>
      </c>
    </row>
    <row r="11" spans="1:22" ht="15" customHeight="1" x14ac:dyDescent="0.15">
      <c r="A11" s="35" t="s">
        <v>19</v>
      </c>
      <c r="B11" s="36" t="s">
        <v>23</v>
      </c>
      <c r="C11" s="36" t="s">
        <v>24</v>
      </c>
      <c r="D11" s="36" t="s">
        <v>29</v>
      </c>
      <c r="E11" s="40" t="s">
        <v>18</v>
      </c>
      <c r="F11" s="35" t="s">
        <v>19</v>
      </c>
      <c r="G11" s="36" t="s">
        <v>23</v>
      </c>
      <c r="H11" s="36" t="s">
        <v>24</v>
      </c>
      <c r="I11" s="17" t="s">
        <v>30</v>
      </c>
      <c r="J11" s="41" t="s">
        <v>18</v>
      </c>
      <c r="K11" s="26">
        <v>0</v>
      </c>
      <c r="L11" s="27">
        <f t="shared" ref="L11:L21" si="1">$L$9*(1-K11^$L$8)</f>
        <v>0.5</v>
      </c>
      <c r="P11" s="33"/>
      <c r="Q11" s="19"/>
      <c r="R11" s="19"/>
      <c r="U11" s="18">
        <f t="shared" si="0"/>
        <v>0.89999999999999991</v>
      </c>
      <c r="V11" s="18">
        <v>12.2</v>
      </c>
    </row>
    <row r="12" spans="1:22" s="19" customFormat="1" ht="15" customHeight="1" x14ac:dyDescent="0.15">
      <c r="A12" s="26">
        <v>0</v>
      </c>
      <c r="B12" s="43">
        <f>D7</f>
        <v>10</v>
      </c>
      <c r="C12" s="43">
        <f>D8</f>
        <v>0</v>
      </c>
      <c r="D12" s="28">
        <f>SUM(B12:C12)</f>
        <v>10</v>
      </c>
      <c r="E12" s="27">
        <f>D13/D12</f>
        <v>11</v>
      </c>
      <c r="F12" s="26">
        <v>0</v>
      </c>
      <c r="G12" s="43">
        <f>I7</f>
        <v>10</v>
      </c>
      <c r="H12" s="43">
        <f>I8</f>
        <v>10</v>
      </c>
      <c r="I12" s="19">
        <f>SUM(G12:H12)</f>
        <v>20</v>
      </c>
      <c r="J12" s="19">
        <f>I13/I12</f>
        <v>2.75</v>
      </c>
      <c r="K12" s="26">
        <f>0.1+K11</f>
        <v>0.1</v>
      </c>
      <c r="L12" s="27">
        <f t="shared" si="1"/>
        <v>0.495</v>
      </c>
      <c r="P12" s="33"/>
      <c r="Q12" s="34"/>
      <c r="U12" s="18">
        <f>0.1+U11</f>
        <v>0.99999999999999989</v>
      </c>
      <c r="V12" s="19">
        <v>11</v>
      </c>
    </row>
    <row r="13" spans="1:22" s="19" customFormat="1" ht="15" customHeight="1" x14ac:dyDescent="0.15">
      <c r="A13" s="26">
        <f>A12+1</f>
        <v>1</v>
      </c>
      <c r="B13" s="28">
        <f>$B$7*B12+$C$7*C12</f>
        <v>100</v>
      </c>
      <c r="C13" s="28">
        <f>$B$8*B12+$C$8*C12</f>
        <v>10</v>
      </c>
      <c r="D13" s="28">
        <f>SUM(B13:C13)</f>
        <v>110</v>
      </c>
      <c r="E13" s="27">
        <f t="shared" ref="E13:E21" si="2">D14/D13</f>
        <v>11</v>
      </c>
      <c r="F13" s="26">
        <f>F12+1</f>
        <v>1</v>
      </c>
      <c r="G13" s="28">
        <f t="shared" ref="G13:G44" si="3">$G$7*$L$7*G12+$H$7*$L$7*H12</f>
        <v>55</v>
      </c>
      <c r="H13" s="28">
        <f t="shared" ref="H13:H44" si="4">$G$8*(1-$L$7^$L$8)*G12+$H$8*(1-$L$7^$L$8)*H12</f>
        <v>0</v>
      </c>
      <c r="I13" s="19">
        <f>SUM(G13:H13)</f>
        <v>55</v>
      </c>
      <c r="J13" s="19">
        <f t="shared" ref="J13:J21" si="5">I14/I13</f>
        <v>5.5</v>
      </c>
      <c r="K13" s="26">
        <f t="shared" ref="K13:K21" si="6">0.1+K12</f>
        <v>0.2</v>
      </c>
      <c r="L13" s="27">
        <f t="shared" si="1"/>
        <v>0.48</v>
      </c>
      <c r="P13" s="33"/>
      <c r="Q13" s="34"/>
    </row>
    <row r="14" spans="1:22" s="19" customFormat="1" ht="15" customHeight="1" x14ac:dyDescent="0.15">
      <c r="A14" s="26">
        <f t="shared" ref="A14:A21" si="7">A13+1</f>
        <v>2</v>
      </c>
      <c r="B14" s="28">
        <f t="shared" ref="B14:B21" si="8">$B$7*B13+$C$7*C13</f>
        <v>1100</v>
      </c>
      <c r="C14" s="28">
        <f t="shared" ref="C14:C21" si="9">$B$8*B13+$C$8*C13</f>
        <v>110</v>
      </c>
      <c r="D14" s="28">
        <f t="shared" ref="D14:D21" si="10">SUM(B14:C14)</f>
        <v>1210</v>
      </c>
      <c r="E14" s="27">
        <f t="shared" si="2"/>
        <v>11</v>
      </c>
      <c r="F14" s="26">
        <f t="shared" ref="F14:F21" si="11">F13+1</f>
        <v>2</v>
      </c>
      <c r="G14" s="28">
        <f t="shared" si="3"/>
        <v>302.5</v>
      </c>
      <c r="H14" s="28">
        <f t="shared" si="4"/>
        <v>0</v>
      </c>
      <c r="I14" s="19">
        <f t="shared" ref="I14:I21" si="12">SUM(G14:H14)</f>
        <v>302.5</v>
      </c>
      <c r="J14" s="19">
        <f t="shared" si="5"/>
        <v>5.5</v>
      </c>
      <c r="K14" s="26">
        <f t="shared" si="6"/>
        <v>0.30000000000000004</v>
      </c>
      <c r="L14" s="27">
        <f t="shared" si="1"/>
        <v>0.45499999999999996</v>
      </c>
      <c r="M14" s="37"/>
      <c r="P14" s="33"/>
    </row>
    <row r="15" spans="1:22" s="19" customFormat="1" ht="15" customHeight="1" x14ac:dyDescent="0.15">
      <c r="A15" s="26">
        <f t="shared" si="7"/>
        <v>3</v>
      </c>
      <c r="B15" s="28">
        <f t="shared" si="8"/>
        <v>12100</v>
      </c>
      <c r="C15" s="28">
        <f t="shared" si="9"/>
        <v>1210</v>
      </c>
      <c r="D15" s="28">
        <f t="shared" si="10"/>
        <v>13310</v>
      </c>
      <c r="E15" s="27">
        <f t="shared" si="2"/>
        <v>11</v>
      </c>
      <c r="F15" s="26">
        <f t="shared" si="11"/>
        <v>3</v>
      </c>
      <c r="G15" s="28">
        <f t="shared" si="3"/>
        <v>1663.75</v>
      </c>
      <c r="H15" s="28">
        <f t="shared" si="4"/>
        <v>0</v>
      </c>
      <c r="I15" s="19">
        <f t="shared" si="12"/>
        <v>1663.75</v>
      </c>
      <c r="J15" s="19">
        <f t="shared" si="5"/>
        <v>5.5</v>
      </c>
      <c r="K15" s="26">
        <f t="shared" si="6"/>
        <v>0.4</v>
      </c>
      <c r="L15" s="27">
        <f t="shared" si="1"/>
        <v>0.42</v>
      </c>
      <c r="M15" s="37"/>
      <c r="N15" s="37"/>
      <c r="O15" s="18"/>
      <c r="P15" s="33"/>
      <c r="Q15" s="34"/>
    </row>
    <row r="16" spans="1:22" s="19" customFormat="1" ht="15" customHeight="1" x14ac:dyDescent="0.15">
      <c r="A16" s="26">
        <f t="shared" si="7"/>
        <v>4</v>
      </c>
      <c r="B16" s="28">
        <f t="shared" si="8"/>
        <v>133100</v>
      </c>
      <c r="C16" s="28">
        <f t="shared" si="9"/>
        <v>13310</v>
      </c>
      <c r="D16" s="28">
        <f t="shared" si="10"/>
        <v>146410</v>
      </c>
      <c r="E16" s="27">
        <f t="shared" si="2"/>
        <v>11</v>
      </c>
      <c r="F16" s="26">
        <f t="shared" si="11"/>
        <v>4</v>
      </c>
      <c r="G16" s="28">
        <f t="shared" si="3"/>
        <v>9150.625</v>
      </c>
      <c r="H16" s="28">
        <f t="shared" si="4"/>
        <v>0</v>
      </c>
      <c r="I16" s="19">
        <f t="shared" si="12"/>
        <v>9150.625</v>
      </c>
      <c r="J16" s="19">
        <f t="shared" si="5"/>
        <v>5.5</v>
      </c>
      <c r="K16" s="26">
        <f t="shared" si="6"/>
        <v>0.5</v>
      </c>
      <c r="L16" s="27">
        <f t="shared" si="1"/>
        <v>0.375</v>
      </c>
      <c r="M16" s="37"/>
      <c r="N16" s="18"/>
      <c r="O16" s="18"/>
    </row>
    <row r="17" spans="1:24" s="19" customFormat="1" ht="15" customHeight="1" x14ac:dyDescent="0.15">
      <c r="A17" s="26">
        <f t="shared" si="7"/>
        <v>5</v>
      </c>
      <c r="B17" s="28">
        <f t="shared" si="8"/>
        <v>1464100</v>
      </c>
      <c r="C17" s="28">
        <f t="shared" si="9"/>
        <v>146410</v>
      </c>
      <c r="D17" s="28">
        <f t="shared" si="10"/>
        <v>1610510</v>
      </c>
      <c r="E17" s="27">
        <f t="shared" si="2"/>
        <v>11</v>
      </c>
      <c r="F17" s="26">
        <f t="shared" si="11"/>
        <v>5</v>
      </c>
      <c r="G17" s="28">
        <f t="shared" si="3"/>
        <v>50328.4375</v>
      </c>
      <c r="H17" s="28">
        <f t="shared" si="4"/>
        <v>0</v>
      </c>
      <c r="I17" s="19">
        <f t="shared" si="12"/>
        <v>50328.4375</v>
      </c>
      <c r="J17" s="19">
        <f t="shared" si="5"/>
        <v>5.5</v>
      </c>
      <c r="K17" s="26">
        <f t="shared" si="6"/>
        <v>0.6</v>
      </c>
      <c r="L17" s="27">
        <f t="shared" si="1"/>
        <v>0.32</v>
      </c>
      <c r="M17" s="37"/>
      <c r="N17" s="18"/>
      <c r="O17" s="18"/>
    </row>
    <row r="18" spans="1:24" s="19" customFormat="1" ht="15" customHeight="1" x14ac:dyDescent="0.15">
      <c r="A18" s="26">
        <f t="shared" si="7"/>
        <v>6</v>
      </c>
      <c r="B18" s="28">
        <f t="shared" si="8"/>
        <v>16105100</v>
      </c>
      <c r="C18" s="28">
        <f t="shared" si="9"/>
        <v>1610510</v>
      </c>
      <c r="D18" s="28">
        <f t="shared" si="10"/>
        <v>17715610</v>
      </c>
      <c r="E18" s="27">
        <f t="shared" si="2"/>
        <v>11</v>
      </c>
      <c r="F18" s="26">
        <f t="shared" si="11"/>
        <v>6</v>
      </c>
      <c r="G18" s="28">
        <f t="shared" si="3"/>
        <v>276806.40625</v>
      </c>
      <c r="H18" s="28">
        <f t="shared" si="4"/>
        <v>0</v>
      </c>
      <c r="I18" s="19">
        <f t="shared" si="12"/>
        <v>276806.40625</v>
      </c>
      <c r="J18" s="19">
        <f t="shared" si="5"/>
        <v>5.5</v>
      </c>
      <c r="K18" s="26">
        <f t="shared" si="6"/>
        <v>0.7</v>
      </c>
      <c r="L18" s="27">
        <f t="shared" si="1"/>
        <v>0.255</v>
      </c>
      <c r="M18" s="37"/>
      <c r="N18" s="28"/>
      <c r="O18" s="14"/>
    </row>
    <row r="19" spans="1:24" s="19" customFormat="1" ht="15" customHeight="1" x14ac:dyDescent="0.15">
      <c r="A19" s="26">
        <f t="shared" si="7"/>
        <v>7</v>
      </c>
      <c r="B19" s="28">
        <f t="shared" si="8"/>
        <v>177156100</v>
      </c>
      <c r="C19" s="28">
        <f t="shared" si="9"/>
        <v>17715610</v>
      </c>
      <c r="D19" s="28">
        <f t="shared" si="10"/>
        <v>194871710</v>
      </c>
      <c r="E19" s="27">
        <f t="shared" si="2"/>
        <v>11</v>
      </c>
      <c r="F19" s="26">
        <f t="shared" si="11"/>
        <v>7</v>
      </c>
      <c r="G19" s="28">
        <f t="shared" si="3"/>
        <v>1522435.234375</v>
      </c>
      <c r="H19" s="28">
        <f t="shared" si="4"/>
        <v>0</v>
      </c>
      <c r="I19" s="19">
        <f t="shared" si="12"/>
        <v>1522435.234375</v>
      </c>
      <c r="J19" s="19">
        <f t="shared" si="5"/>
        <v>5.5</v>
      </c>
      <c r="K19" s="26">
        <f t="shared" si="6"/>
        <v>0.79999999999999993</v>
      </c>
      <c r="L19" s="27">
        <f t="shared" si="1"/>
        <v>0.18000000000000005</v>
      </c>
      <c r="M19" s="37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s="19" customFormat="1" ht="15" customHeight="1" x14ac:dyDescent="0.15">
      <c r="A20" s="26">
        <f t="shared" si="7"/>
        <v>8</v>
      </c>
      <c r="B20" s="28">
        <f t="shared" si="8"/>
        <v>1948717100</v>
      </c>
      <c r="C20" s="28">
        <f t="shared" si="9"/>
        <v>194871710</v>
      </c>
      <c r="D20" s="28">
        <f t="shared" si="10"/>
        <v>2143588810</v>
      </c>
      <c r="E20" s="27">
        <f t="shared" si="2"/>
        <v>11</v>
      </c>
      <c r="F20" s="26">
        <f t="shared" si="11"/>
        <v>8</v>
      </c>
      <c r="G20" s="28">
        <f t="shared" si="3"/>
        <v>8373393.7890625</v>
      </c>
      <c r="H20" s="28">
        <f t="shared" si="4"/>
        <v>0</v>
      </c>
      <c r="I20" s="19">
        <f t="shared" si="12"/>
        <v>8373393.7890625</v>
      </c>
      <c r="J20" s="19">
        <f t="shared" si="5"/>
        <v>5.5</v>
      </c>
      <c r="K20" s="26">
        <f t="shared" si="6"/>
        <v>0.89999999999999991</v>
      </c>
      <c r="L20" s="27">
        <f t="shared" si="1"/>
        <v>9.5000000000000084E-2</v>
      </c>
      <c r="M20" s="38"/>
      <c r="N20" s="2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19" customFormat="1" ht="15" customHeight="1" thickBot="1" x14ac:dyDescent="0.2">
      <c r="A21" s="26">
        <f t="shared" si="7"/>
        <v>9</v>
      </c>
      <c r="B21" s="28">
        <f t="shared" si="8"/>
        <v>21435888100</v>
      </c>
      <c r="C21" s="28">
        <f t="shared" si="9"/>
        <v>2143588810</v>
      </c>
      <c r="D21" s="28">
        <f t="shared" si="10"/>
        <v>23579476910</v>
      </c>
      <c r="E21" s="27">
        <f t="shared" si="2"/>
        <v>11</v>
      </c>
      <c r="F21" s="26">
        <f t="shared" si="11"/>
        <v>9</v>
      </c>
      <c r="G21" s="28">
        <f t="shared" si="3"/>
        <v>46053665.83984375</v>
      </c>
      <c r="H21" s="28">
        <f t="shared" si="4"/>
        <v>0</v>
      </c>
      <c r="I21" s="19">
        <f t="shared" si="12"/>
        <v>46053665.83984375</v>
      </c>
      <c r="J21" s="29">
        <f t="shared" si="5"/>
        <v>5.5</v>
      </c>
      <c r="K21" s="30">
        <f t="shared" si="6"/>
        <v>0.99999999999999989</v>
      </c>
      <c r="L21" s="31">
        <f t="shared" si="1"/>
        <v>1.1102230246251565E-16</v>
      </c>
      <c r="M21" s="38"/>
      <c r="N21" s="2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s="19" customFormat="1" ht="15" customHeight="1" x14ac:dyDescent="0.15">
      <c r="A22" s="26">
        <f t="shared" ref="A22:A51" si="13">A21+1</f>
        <v>10</v>
      </c>
      <c r="B22" s="28">
        <f t="shared" ref="B22:B51" si="14">$B$7*B21+$C$7*C21</f>
        <v>235794769100</v>
      </c>
      <c r="C22" s="28">
        <f t="shared" ref="C22:C51" si="15">$B$8*B21+$C$8*C21</f>
        <v>23579476910</v>
      </c>
      <c r="D22" s="28">
        <f t="shared" ref="D22:D51" si="16">SUM(B22:C22)</f>
        <v>259374246010</v>
      </c>
      <c r="E22" s="27">
        <f t="shared" ref="E22:E51" si="17">D23/D22</f>
        <v>11</v>
      </c>
      <c r="F22" s="26">
        <f t="shared" ref="F22:F51" si="18">F21+1</f>
        <v>10</v>
      </c>
      <c r="G22" s="28">
        <f t="shared" si="3"/>
        <v>253295162.11914062</v>
      </c>
      <c r="H22" s="28">
        <f t="shared" si="4"/>
        <v>0</v>
      </c>
      <c r="I22" s="19">
        <f t="shared" ref="I22:I51" si="19">SUM(G22:H22)</f>
        <v>253295162.11914062</v>
      </c>
      <c r="J22" s="29">
        <f t="shared" ref="J22:J51" si="20">I23/I22</f>
        <v>5.5</v>
      </c>
      <c r="M22" s="38"/>
      <c r="N22" s="2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s="19" customFormat="1" ht="15" customHeight="1" x14ac:dyDescent="0.15">
      <c r="A23" s="26">
        <f t="shared" si="13"/>
        <v>11</v>
      </c>
      <c r="B23" s="28">
        <f t="shared" si="14"/>
        <v>2593742460100</v>
      </c>
      <c r="C23" s="28">
        <f t="shared" si="15"/>
        <v>259374246010</v>
      </c>
      <c r="D23" s="28">
        <f t="shared" si="16"/>
        <v>2853116706110</v>
      </c>
      <c r="E23" s="27">
        <f t="shared" si="17"/>
        <v>11</v>
      </c>
      <c r="F23" s="26">
        <f t="shared" si="18"/>
        <v>11</v>
      </c>
      <c r="G23" s="28">
        <f t="shared" si="3"/>
        <v>1393123391.6552734</v>
      </c>
      <c r="H23" s="28">
        <f t="shared" si="4"/>
        <v>0</v>
      </c>
      <c r="I23" s="19">
        <f t="shared" si="19"/>
        <v>1393123391.6552734</v>
      </c>
      <c r="J23" s="29">
        <f t="shared" si="20"/>
        <v>5.5</v>
      </c>
      <c r="M23" s="38"/>
      <c r="N23" s="2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s="19" customFormat="1" ht="15" customHeight="1" x14ac:dyDescent="0.15">
      <c r="A24" s="26">
        <f t="shared" si="13"/>
        <v>12</v>
      </c>
      <c r="B24" s="28">
        <f t="shared" si="14"/>
        <v>28531167061100</v>
      </c>
      <c r="C24" s="28">
        <f t="shared" si="15"/>
        <v>2853116706110</v>
      </c>
      <c r="D24" s="28">
        <f t="shared" si="16"/>
        <v>31384283767210</v>
      </c>
      <c r="E24" s="27">
        <f t="shared" si="17"/>
        <v>11</v>
      </c>
      <c r="F24" s="26">
        <f t="shared" si="18"/>
        <v>12</v>
      </c>
      <c r="G24" s="28">
        <f t="shared" si="3"/>
        <v>7662178654.1040039</v>
      </c>
      <c r="H24" s="28">
        <f t="shared" si="4"/>
        <v>0</v>
      </c>
      <c r="I24" s="19">
        <f t="shared" si="19"/>
        <v>7662178654.1040039</v>
      </c>
      <c r="J24" s="29">
        <f t="shared" si="20"/>
        <v>5.5</v>
      </c>
      <c r="N24" s="2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s="19" customFormat="1" ht="15" customHeight="1" x14ac:dyDescent="0.15">
      <c r="A25" s="26">
        <f t="shared" si="13"/>
        <v>13</v>
      </c>
      <c r="B25" s="28">
        <f t="shared" si="14"/>
        <v>313842837672100</v>
      </c>
      <c r="C25" s="28">
        <f t="shared" si="15"/>
        <v>31384283767210</v>
      </c>
      <c r="D25" s="28">
        <f t="shared" si="16"/>
        <v>345227121439310</v>
      </c>
      <c r="E25" s="27">
        <f t="shared" si="17"/>
        <v>11</v>
      </c>
      <c r="F25" s="26">
        <f t="shared" si="18"/>
        <v>13</v>
      </c>
      <c r="G25" s="28">
        <f t="shared" si="3"/>
        <v>42141982597.572021</v>
      </c>
      <c r="H25" s="28">
        <f t="shared" si="4"/>
        <v>0</v>
      </c>
      <c r="I25" s="19">
        <f t="shared" si="19"/>
        <v>42141982597.572021</v>
      </c>
      <c r="J25" s="29">
        <f t="shared" si="20"/>
        <v>5.5</v>
      </c>
      <c r="N25" s="2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s="19" customFormat="1" ht="15" customHeight="1" x14ac:dyDescent="0.15">
      <c r="A26" s="26">
        <f t="shared" si="13"/>
        <v>14</v>
      </c>
      <c r="B26" s="28">
        <f t="shared" si="14"/>
        <v>3452271214393100</v>
      </c>
      <c r="C26" s="28">
        <f t="shared" si="15"/>
        <v>345227121439310</v>
      </c>
      <c r="D26" s="28">
        <f t="shared" si="16"/>
        <v>3797498335832410</v>
      </c>
      <c r="E26" s="27">
        <f t="shared" si="17"/>
        <v>10.999999999999998</v>
      </c>
      <c r="F26" s="26">
        <f t="shared" si="18"/>
        <v>14</v>
      </c>
      <c r="G26" s="28">
        <f t="shared" si="3"/>
        <v>231780904286.64612</v>
      </c>
      <c r="H26" s="28">
        <f t="shared" si="4"/>
        <v>0</v>
      </c>
      <c r="I26" s="19">
        <f t="shared" si="19"/>
        <v>231780904286.64612</v>
      </c>
      <c r="J26" s="29">
        <f t="shared" si="20"/>
        <v>5.5</v>
      </c>
      <c r="N26" s="2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9" customFormat="1" ht="15" customHeight="1" x14ac:dyDescent="0.15">
      <c r="A27" s="26">
        <f t="shared" si="13"/>
        <v>15</v>
      </c>
      <c r="B27" s="28">
        <f t="shared" si="14"/>
        <v>3.7974983358324096E+16</v>
      </c>
      <c r="C27" s="28">
        <f t="shared" si="15"/>
        <v>3797498335832410</v>
      </c>
      <c r="D27" s="28">
        <f t="shared" si="16"/>
        <v>4.1772481694156504E+16</v>
      </c>
      <c r="E27" s="27">
        <f t="shared" si="17"/>
        <v>11</v>
      </c>
      <c r="F27" s="26">
        <f t="shared" si="18"/>
        <v>15</v>
      </c>
      <c r="G27" s="28">
        <f t="shared" si="3"/>
        <v>1274794973576.5537</v>
      </c>
      <c r="H27" s="28">
        <f t="shared" si="4"/>
        <v>0</v>
      </c>
      <c r="I27" s="19">
        <f t="shared" si="19"/>
        <v>1274794973576.5537</v>
      </c>
      <c r="J27" s="29">
        <f t="shared" si="20"/>
        <v>5.5</v>
      </c>
      <c r="N27" s="2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s="19" customFormat="1" ht="15" customHeight="1" x14ac:dyDescent="0.15">
      <c r="A28" s="26">
        <f t="shared" si="13"/>
        <v>16</v>
      </c>
      <c r="B28" s="28">
        <f t="shared" si="14"/>
        <v>4.1772481694156506E+17</v>
      </c>
      <c r="C28" s="28">
        <f t="shared" si="15"/>
        <v>4.1772481694156504E+16</v>
      </c>
      <c r="D28" s="28">
        <f t="shared" si="16"/>
        <v>4.5949729863572154E+17</v>
      </c>
      <c r="E28" s="27">
        <f t="shared" si="17"/>
        <v>11</v>
      </c>
      <c r="F28" s="26">
        <f t="shared" si="18"/>
        <v>16</v>
      </c>
      <c r="G28" s="28">
        <f t="shared" si="3"/>
        <v>7011372354671.0449</v>
      </c>
      <c r="H28" s="28">
        <f t="shared" si="4"/>
        <v>0</v>
      </c>
      <c r="I28" s="19">
        <f t="shared" si="19"/>
        <v>7011372354671.0449</v>
      </c>
      <c r="J28" s="29">
        <f t="shared" si="20"/>
        <v>5.5</v>
      </c>
      <c r="N28" s="2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s="19" customFormat="1" ht="15" customHeight="1" x14ac:dyDescent="0.15">
      <c r="A29" s="26">
        <f t="shared" si="13"/>
        <v>17</v>
      </c>
      <c r="B29" s="28">
        <f t="shared" si="14"/>
        <v>4.5949729863572152E+18</v>
      </c>
      <c r="C29" s="28">
        <f t="shared" si="15"/>
        <v>4.5949729863572154E+17</v>
      </c>
      <c r="D29" s="28">
        <f t="shared" si="16"/>
        <v>5.054470284992937E+18</v>
      </c>
      <c r="E29" s="27">
        <f t="shared" si="17"/>
        <v>10.999999999999998</v>
      </c>
      <c r="F29" s="26">
        <f t="shared" si="18"/>
        <v>17</v>
      </c>
      <c r="G29" s="28">
        <f t="shared" si="3"/>
        <v>38562547950690.75</v>
      </c>
      <c r="H29" s="28">
        <f t="shared" si="4"/>
        <v>0</v>
      </c>
      <c r="I29" s="19">
        <f t="shared" si="19"/>
        <v>38562547950690.75</v>
      </c>
      <c r="J29" s="29">
        <f t="shared" si="20"/>
        <v>5.5</v>
      </c>
      <c r="N29" s="2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s="19" customFormat="1" ht="15" customHeight="1" x14ac:dyDescent="0.15">
      <c r="A30" s="26">
        <f t="shared" si="13"/>
        <v>18</v>
      </c>
      <c r="B30" s="28">
        <f t="shared" si="14"/>
        <v>5.0544702849929363E+19</v>
      </c>
      <c r="C30" s="28">
        <f t="shared" si="15"/>
        <v>5.054470284992937E+18</v>
      </c>
      <c r="D30" s="28">
        <f t="shared" si="16"/>
        <v>5.5599173134922301E+19</v>
      </c>
      <c r="E30" s="27">
        <f t="shared" si="17"/>
        <v>11.000000000000002</v>
      </c>
      <c r="F30" s="26">
        <f t="shared" si="18"/>
        <v>18</v>
      </c>
      <c r="G30" s="28">
        <f t="shared" si="3"/>
        <v>212094013728799.12</v>
      </c>
      <c r="H30" s="28">
        <f t="shared" si="4"/>
        <v>0</v>
      </c>
      <c r="I30" s="19">
        <f t="shared" si="19"/>
        <v>212094013728799.12</v>
      </c>
      <c r="J30" s="29">
        <f t="shared" si="20"/>
        <v>5.5</v>
      </c>
    </row>
    <row r="31" spans="1:24" s="19" customFormat="1" ht="15" customHeight="1" x14ac:dyDescent="0.15">
      <c r="A31" s="26">
        <f t="shared" si="13"/>
        <v>19</v>
      </c>
      <c r="B31" s="28">
        <f t="shared" si="14"/>
        <v>5.5599173134922305E+20</v>
      </c>
      <c r="C31" s="28">
        <f t="shared" si="15"/>
        <v>5.5599173134922301E+19</v>
      </c>
      <c r="D31" s="28">
        <f t="shared" si="16"/>
        <v>6.115909044841454E+20</v>
      </c>
      <c r="E31" s="27">
        <f t="shared" si="17"/>
        <v>11</v>
      </c>
      <c r="F31" s="26">
        <f t="shared" si="18"/>
        <v>19</v>
      </c>
      <c r="G31" s="28">
        <f t="shared" si="3"/>
        <v>1166517075508395.2</v>
      </c>
      <c r="H31" s="28">
        <f t="shared" si="4"/>
        <v>0</v>
      </c>
      <c r="I31" s="19">
        <f t="shared" si="19"/>
        <v>1166517075508395.2</v>
      </c>
      <c r="J31" s="29">
        <f t="shared" si="20"/>
        <v>5.5</v>
      </c>
    </row>
    <row r="32" spans="1:24" s="19" customFormat="1" ht="15" customHeight="1" x14ac:dyDescent="0.15">
      <c r="A32" s="26">
        <f t="shared" si="13"/>
        <v>20</v>
      </c>
      <c r="B32" s="28">
        <f t="shared" si="14"/>
        <v>6.115909044841454E+21</v>
      </c>
      <c r="C32" s="28">
        <f t="shared" si="15"/>
        <v>6.115909044841454E+20</v>
      </c>
      <c r="D32" s="28">
        <f t="shared" si="16"/>
        <v>6.7274999493255989E+21</v>
      </c>
      <c r="E32" s="27">
        <f t="shared" si="17"/>
        <v>11.000000000000002</v>
      </c>
      <c r="F32" s="26">
        <f t="shared" si="18"/>
        <v>20</v>
      </c>
      <c r="G32" s="28">
        <f t="shared" si="3"/>
        <v>6415843915296174</v>
      </c>
      <c r="H32" s="28">
        <f t="shared" si="4"/>
        <v>0</v>
      </c>
      <c r="I32" s="19">
        <f t="shared" si="19"/>
        <v>6415843915296174</v>
      </c>
      <c r="J32" s="29">
        <f t="shared" si="20"/>
        <v>5.5</v>
      </c>
    </row>
    <row r="33" spans="1:10" ht="15" customHeight="1" x14ac:dyDescent="0.15">
      <c r="A33" s="26">
        <f t="shared" si="13"/>
        <v>21</v>
      </c>
      <c r="B33" s="28">
        <f t="shared" si="14"/>
        <v>6.7274999493255997E+22</v>
      </c>
      <c r="C33" s="28">
        <f t="shared" si="15"/>
        <v>6.7274999493255989E+21</v>
      </c>
      <c r="D33" s="28">
        <f t="shared" si="16"/>
        <v>7.40024994425816E+22</v>
      </c>
      <c r="E33" s="27">
        <f t="shared" si="17"/>
        <v>10.999999999999998</v>
      </c>
      <c r="F33" s="26">
        <f t="shared" si="18"/>
        <v>21</v>
      </c>
      <c r="G33" s="28">
        <f t="shared" si="3"/>
        <v>3.5287141534128956E+16</v>
      </c>
      <c r="H33" s="28">
        <f t="shared" si="4"/>
        <v>0</v>
      </c>
      <c r="I33" s="19">
        <f t="shared" si="19"/>
        <v>3.5287141534128956E+16</v>
      </c>
      <c r="J33" s="29">
        <f t="shared" si="20"/>
        <v>5.5</v>
      </c>
    </row>
    <row r="34" spans="1:10" ht="15" customHeight="1" x14ac:dyDescent="0.15">
      <c r="A34" s="26">
        <f t="shared" si="13"/>
        <v>22</v>
      </c>
      <c r="B34" s="28">
        <f t="shared" si="14"/>
        <v>7.400249944258159E+23</v>
      </c>
      <c r="C34" s="28">
        <f t="shared" si="15"/>
        <v>7.40024994425816E+22</v>
      </c>
      <c r="D34" s="28">
        <f t="shared" si="16"/>
        <v>8.1402749386839752E+23</v>
      </c>
      <c r="E34" s="27">
        <f t="shared" si="17"/>
        <v>11</v>
      </c>
      <c r="F34" s="26">
        <f t="shared" si="18"/>
        <v>22</v>
      </c>
      <c r="G34" s="28">
        <f t="shared" si="3"/>
        <v>1.9407927843770925E+17</v>
      </c>
      <c r="H34" s="28">
        <f t="shared" si="4"/>
        <v>0</v>
      </c>
      <c r="I34" s="19">
        <f t="shared" si="19"/>
        <v>1.9407927843770925E+17</v>
      </c>
      <c r="J34" s="29">
        <f t="shared" si="20"/>
        <v>5.5</v>
      </c>
    </row>
    <row r="35" spans="1:10" ht="15" customHeight="1" x14ac:dyDescent="0.15">
      <c r="A35" s="26">
        <f t="shared" si="13"/>
        <v>23</v>
      </c>
      <c r="B35" s="28">
        <f t="shared" si="14"/>
        <v>8.1402749386839749E+24</v>
      </c>
      <c r="C35" s="28">
        <f t="shared" si="15"/>
        <v>8.1402749386839752E+23</v>
      </c>
      <c r="D35" s="28">
        <f t="shared" si="16"/>
        <v>8.9543024325523728E+24</v>
      </c>
      <c r="E35" s="27">
        <f t="shared" si="17"/>
        <v>10.999999999999998</v>
      </c>
      <c r="F35" s="26">
        <f t="shared" si="18"/>
        <v>23</v>
      </c>
      <c r="G35" s="28">
        <f t="shared" si="3"/>
        <v>1.0674360314074008E+18</v>
      </c>
      <c r="H35" s="28">
        <f t="shared" si="4"/>
        <v>0</v>
      </c>
      <c r="I35" s="19">
        <f t="shared" si="19"/>
        <v>1.0674360314074008E+18</v>
      </c>
      <c r="J35" s="29">
        <f t="shared" si="20"/>
        <v>5.5</v>
      </c>
    </row>
    <row r="36" spans="1:10" ht="15" customHeight="1" x14ac:dyDescent="0.15">
      <c r="A36" s="26">
        <f t="shared" si="13"/>
        <v>24</v>
      </c>
      <c r="B36" s="28">
        <f t="shared" si="14"/>
        <v>8.9543024325523715E+25</v>
      </c>
      <c r="C36" s="28">
        <f t="shared" si="15"/>
        <v>8.9543024325523728E+24</v>
      </c>
      <c r="D36" s="28">
        <f t="shared" si="16"/>
        <v>9.849732675807609E+25</v>
      </c>
      <c r="E36" s="27">
        <f t="shared" si="17"/>
        <v>11</v>
      </c>
      <c r="F36" s="26">
        <f t="shared" si="18"/>
        <v>24</v>
      </c>
      <c r="G36" s="28">
        <f t="shared" si="3"/>
        <v>5.8708981727407043E+18</v>
      </c>
      <c r="H36" s="28">
        <f t="shared" si="4"/>
        <v>0</v>
      </c>
      <c r="I36" s="19">
        <f t="shared" si="19"/>
        <v>5.8708981727407043E+18</v>
      </c>
      <c r="J36" s="29">
        <f t="shared" si="20"/>
        <v>5.5</v>
      </c>
    </row>
    <row r="37" spans="1:10" ht="15" customHeight="1" x14ac:dyDescent="0.15">
      <c r="A37" s="26">
        <f t="shared" si="13"/>
        <v>25</v>
      </c>
      <c r="B37" s="28">
        <f t="shared" si="14"/>
        <v>9.8497326758076087E+26</v>
      </c>
      <c r="C37" s="28">
        <f t="shared" si="15"/>
        <v>9.849732675807609E+25</v>
      </c>
      <c r="D37" s="28">
        <f t="shared" si="16"/>
        <v>1.083470594338837E+27</v>
      </c>
      <c r="E37" s="27">
        <f t="shared" si="17"/>
        <v>11</v>
      </c>
      <c r="F37" s="26">
        <f t="shared" si="18"/>
        <v>25</v>
      </c>
      <c r="G37" s="28">
        <f t="shared" si="3"/>
        <v>3.2289939950073872E+19</v>
      </c>
      <c r="H37" s="28">
        <f t="shared" si="4"/>
        <v>0</v>
      </c>
      <c r="I37" s="19">
        <f t="shared" si="19"/>
        <v>3.2289939950073872E+19</v>
      </c>
      <c r="J37" s="29">
        <f t="shared" si="20"/>
        <v>5.5</v>
      </c>
    </row>
    <row r="38" spans="1:10" ht="15" customHeight="1" x14ac:dyDescent="0.15">
      <c r="A38" s="26">
        <f t="shared" si="13"/>
        <v>26</v>
      </c>
      <c r="B38" s="28">
        <f t="shared" si="14"/>
        <v>1.0834705943388369E+28</v>
      </c>
      <c r="C38" s="28">
        <f t="shared" si="15"/>
        <v>1.083470594338837E+27</v>
      </c>
      <c r="D38" s="28">
        <f t="shared" si="16"/>
        <v>1.1918176537727206E+28</v>
      </c>
      <c r="E38" s="27">
        <f t="shared" si="17"/>
        <v>10.999999999999998</v>
      </c>
      <c r="F38" s="26">
        <f t="shared" si="18"/>
        <v>26</v>
      </c>
      <c r="G38" s="28">
        <f t="shared" si="3"/>
        <v>1.775946697254063E+20</v>
      </c>
      <c r="H38" s="28">
        <f t="shared" si="4"/>
        <v>0</v>
      </c>
      <c r="I38" s="19">
        <f t="shared" si="19"/>
        <v>1.775946697254063E+20</v>
      </c>
      <c r="J38" s="29">
        <f t="shared" si="20"/>
        <v>5.5</v>
      </c>
    </row>
    <row r="39" spans="1:10" ht="15" customHeight="1" x14ac:dyDescent="0.15">
      <c r="A39" s="26">
        <f t="shared" si="13"/>
        <v>27</v>
      </c>
      <c r="B39" s="28">
        <f t="shared" si="14"/>
        <v>1.1918176537727206E+29</v>
      </c>
      <c r="C39" s="28">
        <f t="shared" si="15"/>
        <v>1.1918176537727206E+28</v>
      </c>
      <c r="D39" s="28">
        <f t="shared" si="16"/>
        <v>1.3109994191499926E+29</v>
      </c>
      <c r="E39" s="27">
        <f t="shared" si="17"/>
        <v>11</v>
      </c>
      <c r="F39" s="26">
        <f t="shared" si="18"/>
        <v>27</v>
      </c>
      <c r="G39" s="28">
        <f t="shared" si="3"/>
        <v>9.7677068348973462E+20</v>
      </c>
      <c r="H39" s="28">
        <f t="shared" si="4"/>
        <v>0</v>
      </c>
      <c r="I39" s="19">
        <f t="shared" si="19"/>
        <v>9.7677068348973462E+20</v>
      </c>
      <c r="J39" s="29">
        <f t="shared" si="20"/>
        <v>5.5</v>
      </c>
    </row>
    <row r="40" spans="1:10" ht="15" customHeight="1" x14ac:dyDescent="0.15">
      <c r="A40" s="26">
        <f t="shared" si="13"/>
        <v>28</v>
      </c>
      <c r="B40" s="28">
        <f t="shared" si="14"/>
        <v>1.3109994191499926E+30</v>
      </c>
      <c r="C40" s="28">
        <f t="shared" si="15"/>
        <v>1.3109994191499926E+29</v>
      </c>
      <c r="D40" s="28">
        <f t="shared" si="16"/>
        <v>1.4420993610649918E+30</v>
      </c>
      <c r="E40" s="27">
        <f t="shared" si="17"/>
        <v>10.999999999999998</v>
      </c>
      <c r="F40" s="26">
        <f t="shared" si="18"/>
        <v>28</v>
      </c>
      <c r="G40" s="28">
        <f t="shared" si="3"/>
        <v>5.37223875919354E+21</v>
      </c>
      <c r="H40" s="28">
        <f t="shared" si="4"/>
        <v>0</v>
      </c>
      <c r="I40" s="19">
        <f t="shared" si="19"/>
        <v>5.37223875919354E+21</v>
      </c>
      <c r="J40" s="29">
        <f t="shared" si="20"/>
        <v>5.5</v>
      </c>
    </row>
    <row r="41" spans="1:10" ht="15" customHeight="1" x14ac:dyDescent="0.15">
      <c r="A41" s="26">
        <f t="shared" si="13"/>
        <v>29</v>
      </c>
      <c r="B41" s="28">
        <f t="shared" si="14"/>
        <v>1.4420993610649917E+31</v>
      </c>
      <c r="C41" s="28">
        <f t="shared" si="15"/>
        <v>1.4420993610649918E+30</v>
      </c>
      <c r="D41" s="28">
        <f t="shared" si="16"/>
        <v>1.5863092971714908E+31</v>
      </c>
      <c r="E41" s="27">
        <f t="shared" si="17"/>
        <v>11.000000000000002</v>
      </c>
      <c r="F41" s="26">
        <f t="shared" si="18"/>
        <v>29</v>
      </c>
      <c r="G41" s="28">
        <f t="shared" si="3"/>
        <v>2.9547313175564472E+22</v>
      </c>
      <c r="H41" s="28">
        <f t="shared" si="4"/>
        <v>0</v>
      </c>
      <c r="I41" s="19">
        <f t="shared" si="19"/>
        <v>2.9547313175564472E+22</v>
      </c>
      <c r="J41" s="29">
        <f t="shared" si="20"/>
        <v>5.5</v>
      </c>
    </row>
    <row r="42" spans="1:10" ht="15" customHeight="1" x14ac:dyDescent="0.15">
      <c r="A42" s="26">
        <f t="shared" si="13"/>
        <v>30</v>
      </c>
      <c r="B42" s="28">
        <f t="shared" si="14"/>
        <v>1.5863092971714908E+32</v>
      </c>
      <c r="C42" s="28">
        <f t="shared" si="15"/>
        <v>1.5863092971714908E+31</v>
      </c>
      <c r="D42" s="28">
        <f t="shared" si="16"/>
        <v>1.74494022688864E+32</v>
      </c>
      <c r="E42" s="27">
        <f t="shared" si="17"/>
        <v>11</v>
      </c>
      <c r="F42" s="26">
        <f t="shared" si="18"/>
        <v>30</v>
      </c>
      <c r="G42" s="28">
        <f t="shared" si="3"/>
        <v>1.6251022246560461E+23</v>
      </c>
      <c r="H42" s="28">
        <f t="shared" si="4"/>
        <v>0</v>
      </c>
      <c r="I42" s="19">
        <f t="shared" si="19"/>
        <v>1.6251022246560461E+23</v>
      </c>
      <c r="J42" s="29">
        <f t="shared" si="20"/>
        <v>5.5</v>
      </c>
    </row>
    <row r="43" spans="1:10" ht="15" customHeight="1" x14ac:dyDescent="0.15">
      <c r="A43" s="26">
        <f t="shared" si="13"/>
        <v>31</v>
      </c>
      <c r="B43" s="28">
        <f t="shared" si="14"/>
        <v>1.74494022688864E+33</v>
      </c>
      <c r="C43" s="28">
        <f t="shared" si="15"/>
        <v>1.74494022688864E+32</v>
      </c>
      <c r="D43" s="28">
        <f t="shared" si="16"/>
        <v>1.919434249577504E+33</v>
      </c>
      <c r="E43" s="27">
        <f t="shared" si="17"/>
        <v>11</v>
      </c>
      <c r="F43" s="26">
        <f t="shared" si="18"/>
        <v>31</v>
      </c>
      <c r="G43" s="28">
        <f t="shared" si="3"/>
        <v>8.9380622356082539E+23</v>
      </c>
      <c r="H43" s="28">
        <f t="shared" si="4"/>
        <v>0</v>
      </c>
      <c r="I43" s="19">
        <f t="shared" si="19"/>
        <v>8.9380622356082539E+23</v>
      </c>
      <c r="J43" s="29">
        <f t="shared" si="20"/>
        <v>5.5</v>
      </c>
    </row>
    <row r="44" spans="1:10" ht="15" customHeight="1" x14ac:dyDescent="0.15">
      <c r="A44" s="26">
        <f t="shared" si="13"/>
        <v>32</v>
      </c>
      <c r="B44" s="28">
        <f t="shared" si="14"/>
        <v>1.919434249577504E+34</v>
      </c>
      <c r="C44" s="28">
        <f t="shared" si="15"/>
        <v>1.919434249577504E+33</v>
      </c>
      <c r="D44" s="28">
        <f t="shared" si="16"/>
        <v>2.1113776745352543E+34</v>
      </c>
      <c r="E44" s="27">
        <f t="shared" si="17"/>
        <v>11</v>
      </c>
      <c r="F44" s="26">
        <f t="shared" si="18"/>
        <v>32</v>
      </c>
      <c r="G44" s="28">
        <f t="shared" si="3"/>
        <v>4.9159342295845393E+24</v>
      </c>
      <c r="H44" s="28">
        <f t="shared" si="4"/>
        <v>0</v>
      </c>
      <c r="I44" s="19">
        <f t="shared" si="19"/>
        <v>4.9159342295845393E+24</v>
      </c>
      <c r="J44" s="29">
        <f t="shared" si="20"/>
        <v>5.5</v>
      </c>
    </row>
    <row r="45" spans="1:10" ht="15" customHeight="1" x14ac:dyDescent="0.15">
      <c r="A45" s="26">
        <f t="shared" si="13"/>
        <v>33</v>
      </c>
      <c r="B45" s="28">
        <f t="shared" si="14"/>
        <v>2.1113776745352541E+35</v>
      </c>
      <c r="C45" s="28">
        <f t="shared" si="15"/>
        <v>2.1113776745352543E+34</v>
      </c>
      <c r="D45" s="28">
        <f t="shared" si="16"/>
        <v>2.3225154419887796E+35</v>
      </c>
      <c r="E45" s="27">
        <f t="shared" si="17"/>
        <v>11</v>
      </c>
      <c r="F45" s="26">
        <f t="shared" si="18"/>
        <v>33</v>
      </c>
      <c r="G45" s="28">
        <f t="shared" ref="G45:G62" si="21">$G$7*$L$7*G44+$H$7*$L$7*H44</f>
        <v>2.7037638262714966E+25</v>
      </c>
      <c r="H45" s="28">
        <f t="shared" ref="H45:H62" si="22">$G$8*(1-$L$7^$L$8)*G44+$H$8*(1-$L$7^$L$8)*H44</f>
        <v>0</v>
      </c>
      <c r="I45" s="19">
        <f t="shared" si="19"/>
        <v>2.7037638262714966E+25</v>
      </c>
      <c r="J45" s="29">
        <f t="shared" si="20"/>
        <v>5.5</v>
      </c>
    </row>
    <row r="46" spans="1:10" ht="15" customHeight="1" x14ac:dyDescent="0.15">
      <c r="A46" s="26">
        <f t="shared" si="13"/>
        <v>34</v>
      </c>
      <c r="B46" s="28">
        <f t="shared" si="14"/>
        <v>2.3225154419887796E+36</v>
      </c>
      <c r="C46" s="28">
        <f t="shared" si="15"/>
        <v>2.3225154419887796E+35</v>
      </c>
      <c r="D46" s="28">
        <f t="shared" si="16"/>
        <v>2.5547669861876576E+36</v>
      </c>
      <c r="E46" s="27">
        <f t="shared" si="17"/>
        <v>10.999999999999998</v>
      </c>
      <c r="F46" s="26">
        <f t="shared" si="18"/>
        <v>34</v>
      </c>
      <c r="G46" s="28">
        <f t="shared" si="21"/>
        <v>1.4870701044493231E+26</v>
      </c>
      <c r="H46" s="28">
        <f t="shared" si="22"/>
        <v>0</v>
      </c>
      <c r="I46" s="19">
        <f t="shared" si="19"/>
        <v>1.4870701044493231E+26</v>
      </c>
      <c r="J46" s="29">
        <f t="shared" si="20"/>
        <v>5.5</v>
      </c>
    </row>
    <row r="47" spans="1:10" ht="15" customHeight="1" x14ac:dyDescent="0.15">
      <c r="A47" s="26">
        <f t="shared" si="13"/>
        <v>35</v>
      </c>
      <c r="B47" s="28">
        <f t="shared" si="14"/>
        <v>2.5547669861876576E+37</v>
      </c>
      <c r="C47" s="28">
        <f t="shared" si="15"/>
        <v>2.5547669861876576E+36</v>
      </c>
      <c r="D47" s="28">
        <f t="shared" si="16"/>
        <v>2.8102436848064231E+37</v>
      </c>
      <c r="E47" s="27">
        <f t="shared" si="17"/>
        <v>11.000000000000002</v>
      </c>
      <c r="F47" s="26">
        <f t="shared" si="18"/>
        <v>35</v>
      </c>
      <c r="G47" s="28">
        <f t="shared" si="21"/>
        <v>8.1788855744712768E+26</v>
      </c>
      <c r="H47" s="28">
        <f t="shared" si="22"/>
        <v>0</v>
      </c>
      <c r="I47" s="19">
        <f t="shared" si="19"/>
        <v>8.1788855744712768E+26</v>
      </c>
      <c r="J47" s="29">
        <f t="shared" si="20"/>
        <v>5.5</v>
      </c>
    </row>
    <row r="48" spans="1:10" ht="15" customHeight="1" x14ac:dyDescent="0.15">
      <c r="A48" s="26">
        <f t="shared" si="13"/>
        <v>36</v>
      </c>
      <c r="B48" s="28">
        <f t="shared" si="14"/>
        <v>2.8102436848064235E+38</v>
      </c>
      <c r="C48" s="28">
        <f t="shared" si="15"/>
        <v>2.8102436848064231E+37</v>
      </c>
      <c r="D48" s="28">
        <f t="shared" si="16"/>
        <v>3.091268053287066E+38</v>
      </c>
      <c r="E48" s="27">
        <f t="shared" si="17"/>
        <v>11</v>
      </c>
      <c r="F48" s="26">
        <f t="shared" si="18"/>
        <v>36</v>
      </c>
      <c r="G48" s="28">
        <f t="shared" si="21"/>
        <v>4.4983870659592025E+27</v>
      </c>
      <c r="H48" s="28">
        <f t="shared" si="22"/>
        <v>0</v>
      </c>
      <c r="I48" s="19">
        <f t="shared" si="19"/>
        <v>4.4983870659592025E+27</v>
      </c>
      <c r="J48" s="29">
        <f t="shared" si="20"/>
        <v>5.5</v>
      </c>
    </row>
    <row r="49" spans="1:11" ht="15" customHeight="1" x14ac:dyDescent="0.15">
      <c r="A49" s="26">
        <f t="shared" si="13"/>
        <v>37</v>
      </c>
      <c r="B49" s="28">
        <f t="shared" si="14"/>
        <v>3.0912680532870658E+39</v>
      </c>
      <c r="C49" s="28">
        <f t="shared" si="15"/>
        <v>3.091268053287066E+38</v>
      </c>
      <c r="D49" s="28">
        <f t="shared" si="16"/>
        <v>3.4003948586157723E+39</v>
      </c>
      <c r="E49" s="27">
        <f t="shared" si="17"/>
        <v>11</v>
      </c>
      <c r="F49" s="26">
        <f t="shared" si="18"/>
        <v>37</v>
      </c>
      <c r="G49" s="28">
        <f t="shared" si="21"/>
        <v>2.4741128862775612E+28</v>
      </c>
      <c r="H49" s="28">
        <f t="shared" si="22"/>
        <v>0</v>
      </c>
      <c r="I49" s="19">
        <f t="shared" si="19"/>
        <v>2.4741128862775612E+28</v>
      </c>
      <c r="J49" s="29">
        <f t="shared" si="20"/>
        <v>5.5</v>
      </c>
    </row>
    <row r="50" spans="1:11" ht="15" customHeight="1" x14ac:dyDescent="0.15">
      <c r="A50" s="26">
        <f t="shared" si="13"/>
        <v>38</v>
      </c>
      <c r="B50" s="28">
        <f t="shared" si="14"/>
        <v>3.4003948586157722E+40</v>
      </c>
      <c r="C50" s="28">
        <f t="shared" si="15"/>
        <v>3.4003948586157723E+39</v>
      </c>
      <c r="D50" s="28">
        <f t="shared" si="16"/>
        <v>3.7404343444773494E+40</v>
      </c>
      <c r="E50" s="27">
        <f t="shared" si="17"/>
        <v>11</v>
      </c>
      <c r="F50" s="26">
        <f t="shared" si="18"/>
        <v>38</v>
      </c>
      <c r="G50" s="28">
        <f t="shared" si="21"/>
        <v>1.3607620874526586E+29</v>
      </c>
      <c r="H50" s="28">
        <f t="shared" si="22"/>
        <v>0</v>
      </c>
      <c r="I50" s="19">
        <f t="shared" si="19"/>
        <v>1.3607620874526586E+29</v>
      </c>
      <c r="J50" s="29">
        <f t="shared" si="20"/>
        <v>5.5</v>
      </c>
    </row>
    <row r="51" spans="1:11" ht="15" customHeight="1" x14ac:dyDescent="0.15">
      <c r="A51" s="26">
        <f t="shared" si="13"/>
        <v>39</v>
      </c>
      <c r="B51" s="28">
        <f t="shared" si="14"/>
        <v>3.7404343444773495E+41</v>
      </c>
      <c r="C51" s="28">
        <f t="shared" si="15"/>
        <v>3.7404343444773494E+40</v>
      </c>
      <c r="D51" s="28">
        <f t="shared" si="16"/>
        <v>4.1144777789250843E+41</v>
      </c>
      <c r="E51" s="27">
        <f t="shared" si="17"/>
        <v>11.000000000000002</v>
      </c>
      <c r="F51" s="26">
        <f t="shared" si="18"/>
        <v>39</v>
      </c>
      <c r="G51" s="28">
        <f t="shared" si="21"/>
        <v>7.4841914809896222E+29</v>
      </c>
      <c r="H51" s="28">
        <f t="shared" si="22"/>
        <v>0</v>
      </c>
      <c r="I51" s="19">
        <f t="shared" si="19"/>
        <v>7.4841914809896222E+29</v>
      </c>
      <c r="J51" s="29">
        <f t="shared" si="20"/>
        <v>5.5</v>
      </c>
    </row>
    <row r="52" spans="1:11" ht="15" customHeight="1" x14ac:dyDescent="0.15">
      <c r="A52" s="26">
        <f t="shared" ref="A52:A62" si="23">A51+1</f>
        <v>40</v>
      </c>
      <c r="B52" s="28">
        <f t="shared" ref="B52:B62" si="24">$B$7*B51+$C$7*C51</f>
        <v>4.1144777789250849E+42</v>
      </c>
      <c r="C52" s="28">
        <f t="shared" ref="C52:C62" si="25">$B$8*B51+$C$8*C51</f>
        <v>4.1144777789250843E+41</v>
      </c>
      <c r="D52" s="28">
        <f t="shared" ref="D52:D62" si="26">SUM(B52:C52)</f>
        <v>4.5259255568175933E+42</v>
      </c>
      <c r="E52" s="27">
        <f t="shared" ref="E52:E62" si="27">D53/D52</f>
        <v>11</v>
      </c>
      <c r="F52" s="26">
        <f t="shared" ref="F52:F62" si="28">F51+1</f>
        <v>40</v>
      </c>
      <c r="G52" s="28">
        <f t="shared" si="21"/>
        <v>4.1163053145442924E+30</v>
      </c>
      <c r="H52" s="28">
        <f t="shared" si="22"/>
        <v>0</v>
      </c>
      <c r="I52" s="19">
        <f t="shared" ref="I52:I62" si="29">SUM(G52:H52)</f>
        <v>4.1163053145442924E+30</v>
      </c>
      <c r="J52" s="29">
        <f t="shared" ref="J52:J62" si="30">I53/I52</f>
        <v>5.5</v>
      </c>
    </row>
    <row r="53" spans="1:11" ht="15" customHeight="1" x14ac:dyDescent="0.15">
      <c r="A53" s="26">
        <f t="shared" si="23"/>
        <v>41</v>
      </c>
      <c r="B53" s="28">
        <f t="shared" si="24"/>
        <v>4.525925556817593E+43</v>
      </c>
      <c r="C53" s="28">
        <f t="shared" si="25"/>
        <v>4.5259255568175933E+42</v>
      </c>
      <c r="D53" s="28">
        <f t="shared" si="26"/>
        <v>4.9785181124993524E+43</v>
      </c>
      <c r="E53" s="27">
        <f t="shared" si="27"/>
        <v>11</v>
      </c>
      <c r="F53" s="26">
        <f t="shared" si="28"/>
        <v>41</v>
      </c>
      <c r="G53" s="28">
        <f t="shared" si="21"/>
        <v>2.2639679229993609E+31</v>
      </c>
      <c r="H53" s="28">
        <f t="shared" si="22"/>
        <v>0</v>
      </c>
      <c r="I53" s="19">
        <f t="shared" si="29"/>
        <v>2.2639679229993609E+31</v>
      </c>
      <c r="J53" s="29">
        <f t="shared" si="30"/>
        <v>5.5</v>
      </c>
    </row>
    <row r="54" spans="1:11" ht="15" customHeight="1" x14ac:dyDescent="0.15">
      <c r="A54" s="26">
        <f t="shared" si="23"/>
        <v>42</v>
      </c>
      <c r="B54" s="28">
        <f t="shared" si="24"/>
        <v>4.978518112499352E+44</v>
      </c>
      <c r="C54" s="28">
        <f t="shared" si="25"/>
        <v>4.9785181124993524E+43</v>
      </c>
      <c r="D54" s="28">
        <f t="shared" si="26"/>
        <v>5.4763699237492874E+44</v>
      </c>
      <c r="E54" s="27">
        <f t="shared" si="27"/>
        <v>11</v>
      </c>
      <c r="F54" s="26">
        <f t="shared" si="28"/>
        <v>42</v>
      </c>
      <c r="G54" s="28">
        <f t="shared" si="21"/>
        <v>1.2451823576496485E+32</v>
      </c>
      <c r="H54" s="28">
        <f t="shared" si="22"/>
        <v>0</v>
      </c>
      <c r="I54" s="19">
        <f t="shared" si="29"/>
        <v>1.2451823576496485E+32</v>
      </c>
      <c r="J54" s="29">
        <f t="shared" si="30"/>
        <v>5.5</v>
      </c>
    </row>
    <row r="55" spans="1:11" ht="15" customHeight="1" x14ac:dyDescent="0.15">
      <c r="A55" s="26">
        <f t="shared" si="23"/>
        <v>43</v>
      </c>
      <c r="B55" s="28">
        <f t="shared" si="24"/>
        <v>5.4763699237492871E+45</v>
      </c>
      <c r="C55" s="28">
        <f t="shared" si="25"/>
        <v>5.4763699237492874E+44</v>
      </c>
      <c r="D55" s="28">
        <f t="shared" si="26"/>
        <v>6.0240069161242163E+45</v>
      </c>
      <c r="E55" s="27">
        <f t="shared" si="27"/>
        <v>10.999999999999998</v>
      </c>
      <c r="F55" s="26">
        <f t="shared" si="28"/>
        <v>43</v>
      </c>
      <c r="G55" s="28">
        <f t="shared" si="21"/>
        <v>6.8485029670730669E+32</v>
      </c>
      <c r="H55" s="28">
        <f t="shared" si="22"/>
        <v>0</v>
      </c>
      <c r="I55" s="19">
        <f t="shared" si="29"/>
        <v>6.8485029670730669E+32</v>
      </c>
      <c r="J55" s="29">
        <f t="shared" si="30"/>
        <v>5.5</v>
      </c>
    </row>
    <row r="56" spans="1:11" ht="15" customHeight="1" x14ac:dyDescent="0.15">
      <c r="A56" s="26">
        <f t="shared" si="23"/>
        <v>44</v>
      </c>
      <c r="B56" s="28">
        <f t="shared" si="24"/>
        <v>6.024006916124215E+46</v>
      </c>
      <c r="C56" s="28">
        <f t="shared" si="25"/>
        <v>6.0240069161242163E+45</v>
      </c>
      <c r="D56" s="28">
        <f t="shared" si="26"/>
        <v>6.6264076077366365E+46</v>
      </c>
      <c r="E56" s="27">
        <f t="shared" si="27"/>
        <v>11</v>
      </c>
      <c r="F56" s="26">
        <f t="shared" si="28"/>
        <v>44</v>
      </c>
      <c r="G56" s="28">
        <f t="shared" si="21"/>
        <v>3.7666766318901867E+33</v>
      </c>
      <c r="H56" s="28">
        <f t="shared" si="22"/>
        <v>0</v>
      </c>
      <c r="I56" s="19">
        <f t="shared" si="29"/>
        <v>3.7666766318901867E+33</v>
      </c>
      <c r="J56" s="29">
        <f t="shared" si="30"/>
        <v>5.5</v>
      </c>
    </row>
    <row r="57" spans="1:11" ht="15" customHeight="1" x14ac:dyDescent="0.15">
      <c r="A57" s="26">
        <f t="shared" si="23"/>
        <v>45</v>
      </c>
      <c r="B57" s="28">
        <f t="shared" si="24"/>
        <v>6.6264076077366371E+47</v>
      </c>
      <c r="C57" s="28">
        <f t="shared" si="25"/>
        <v>6.6264076077366365E+46</v>
      </c>
      <c r="D57" s="28">
        <f t="shared" si="26"/>
        <v>7.2890483685103007E+47</v>
      </c>
      <c r="E57" s="27">
        <f t="shared" si="27"/>
        <v>11</v>
      </c>
      <c r="F57" s="26">
        <f t="shared" si="28"/>
        <v>45</v>
      </c>
      <c r="G57" s="28">
        <f t="shared" si="21"/>
        <v>2.0716721475396027E+34</v>
      </c>
      <c r="H57" s="28">
        <f t="shared" si="22"/>
        <v>0</v>
      </c>
      <c r="I57" s="19">
        <f t="shared" si="29"/>
        <v>2.0716721475396027E+34</v>
      </c>
      <c r="J57" s="29">
        <f t="shared" si="30"/>
        <v>5.5</v>
      </c>
    </row>
    <row r="58" spans="1:11" ht="15" customHeight="1" x14ac:dyDescent="0.15">
      <c r="A58" s="26">
        <f t="shared" si="23"/>
        <v>46</v>
      </c>
      <c r="B58" s="28">
        <f t="shared" si="24"/>
        <v>7.2890483685103004E+48</v>
      </c>
      <c r="C58" s="28">
        <f t="shared" si="25"/>
        <v>7.2890483685103007E+47</v>
      </c>
      <c r="D58" s="28">
        <f t="shared" si="26"/>
        <v>8.0179532053613309E+48</v>
      </c>
      <c r="E58" s="27">
        <f t="shared" si="27"/>
        <v>11</v>
      </c>
      <c r="F58" s="26">
        <f t="shared" si="28"/>
        <v>46</v>
      </c>
      <c r="G58" s="28">
        <f t="shared" si="21"/>
        <v>1.1394196811467814E+35</v>
      </c>
      <c r="H58" s="28">
        <f t="shared" si="22"/>
        <v>0</v>
      </c>
      <c r="I58" s="19">
        <f t="shared" si="29"/>
        <v>1.1394196811467814E+35</v>
      </c>
      <c r="J58" s="29">
        <f t="shared" si="30"/>
        <v>5.5</v>
      </c>
    </row>
    <row r="59" spans="1:11" ht="15" customHeight="1" x14ac:dyDescent="0.15">
      <c r="A59" s="26">
        <f t="shared" si="23"/>
        <v>47</v>
      </c>
      <c r="B59" s="28">
        <f t="shared" si="24"/>
        <v>8.0179532053613312E+49</v>
      </c>
      <c r="C59" s="28">
        <f t="shared" si="25"/>
        <v>8.0179532053613309E+48</v>
      </c>
      <c r="D59" s="28">
        <f t="shared" si="26"/>
        <v>8.8197485258974639E+49</v>
      </c>
      <c r="E59" s="27">
        <f t="shared" si="27"/>
        <v>11.000000000000002</v>
      </c>
      <c r="F59" s="26">
        <f t="shared" si="28"/>
        <v>47</v>
      </c>
      <c r="G59" s="28">
        <f t="shared" si="21"/>
        <v>6.2668082463072978E+35</v>
      </c>
      <c r="H59" s="28">
        <f t="shared" si="22"/>
        <v>0</v>
      </c>
      <c r="I59" s="19">
        <f t="shared" si="29"/>
        <v>6.2668082463072978E+35</v>
      </c>
      <c r="J59" s="29">
        <f t="shared" si="30"/>
        <v>5.5</v>
      </c>
    </row>
    <row r="60" spans="1:11" ht="15" customHeight="1" x14ac:dyDescent="0.15">
      <c r="A60" s="26">
        <f t="shared" si="23"/>
        <v>48</v>
      </c>
      <c r="B60" s="28">
        <f t="shared" si="24"/>
        <v>8.8197485258974651E+50</v>
      </c>
      <c r="C60" s="28">
        <f t="shared" si="25"/>
        <v>8.8197485258974639E+49</v>
      </c>
      <c r="D60" s="28">
        <f t="shared" si="26"/>
        <v>9.7017233784872113E+50</v>
      </c>
      <c r="E60" s="27">
        <f t="shared" si="27"/>
        <v>11.000000000000002</v>
      </c>
      <c r="F60" s="26">
        <f t="shared" si="28"/>
        <v>48</v>
      </c>
      <c r="G60" s="28">
        <f t="shared" si="21"/>
        <v>3.4467445354690137E+36</v>
      </c>
      <c r="H60" s="28">
        <f t="shared" si="22"/>
        <v>0</v>
      </c>
      <c r="I60" s="19">
        <f t="shared" si="29"/>
        <v>3.4467445354690137E+36</v>
      </c>
      <c r="J60" s="29">
        <f t="shared" si="30"/>
        <v>5.5</v>
      </c>
    </row>
    <row r="61" spans="1:11" ht="15" customHeight="1" x14ac:dyDescent="0.15">
      <c r="A61" s="26">
        <f t="shared" si="23"/>
        <v>49</v>
      </c>
      <c r="B61" s="28">
        <f t="shared" si="24"/>
        <v>9.7017233784872126E+51</v>
      </c>
      <c r="C61" s="28">
        <f t="shared" si="25"/>
        <v>9.7017233784872113E+50</v>
      </c>
      <c r="D61" s="28">
        <f t="shared" si="26"/>
        <v>1.0671895716335934E+52</v>
      </c>
      <c r="E61" s="27">
        <f t="shared" si="27"/>
        <v>10.999999999999998</v>
      </c>
      <c r="F61" s="26">
        <f t="shared" si="28"/>
        <v>49</v>
      </c>
      <c r="G61" s="28">
        <f t="shared" si="21"/>
        <v>1.8957094945079576E+37</v>
      </c>
      <c r="H61" s="28">
        <f t="shared" si="22"/>
        <v>0</v>
      </c>
      <c r="I61" s="19">
        <f t="shared" si="29"/>
        <v>1.8957094945079576E+37</v>
      </c>
      <c r="J61" s="29">
        <f t="shared" si="30"/>
        <v>5.5000000000000009</v>
      </c>
    </row>
    <row r="62" spans="1:11" ht="15" customHeight="1" x14ac:dyDescent="0.15">
      <c r="A62" s="26">
        <f t="shared" si="23"/>
        <v>50</v>
      </c>
      <c r="B62" s="28">
        <f t="shared" si="24"/>
        <v>1.0671895716335932E+53</v>
      </c>
      <c r="C62" s="28">
        <f t="shared" si="25"/>
        <v>1.0671895716335934E+52</v>
      </c>
      <c r="D62" s="28">
        <f t="shared" si="26"/>
        <v>1.1739085287969525E+53</v>
      </c>
      <c r="E62" s="27">
        <f t="shared" si="27"/>
        <v>0</v>
      </c>
      <c r="F62" s="26">
        <f t="shared" si="28"/>
        <v>50</v>
      </c>
      <c r="G62" s="28">
        <f t="shared" si="21"/>
        <v>1.0426402219793768E+38</v>
      </c>
      <c r="H62" s="28">
        <f t="shared" si="22"/>
        <v>0</v>
      </c>
      <c r="I62" s="19">
        <f t="shared" si="29"/>
        <v>1.0426402219793768E+38</v>
      </c>
      <c r="J62" s="29">
        <f t="shared" si="30"/>
        <v>0</v>
      </c>
    </row>
    <row r="63" spans="1:11" ht="15" customHeight="1" x14ac:dyDescent="0.15">
      <c r="A63" s="28"/>
      <c r="B63" s="28"/>
      <c r="C63" s="28"/>
      <c r="D63" s="28"/>
      <c r="E63" s="28"/>
      <c r="F63" s="28"/>
      <c r="G63" s="28"/>
      <c r="H63" s="28"/>
      <c r="K63" s="28"/>
    </row>
    <row r="64" spans="1:11" ht="15" customHeight="1" x14ac:dyDescent="0.15">
      <c r="A64" s="28"/>
      <c r="B64" s="28"/>
      <c r="C64" s="28"/>
      <c r="D64" s="28"/>
      <c r="E64" s="28"/>
      <c r="F64" s="28"/>
      <c r="G64" s="28"/>
      <c r="H64" s="28"/>
      <c r="K64" s="28"/>
    </row>
    <row r="65" spans="1:11" ht="15" customHeight="1" x14ac:dyDescent="0.15">
      <c r="A65" s="28"/>
      <c r="B65" s="28"/>
      <c r="C65" s="28"/>
      <c r="D65" s="28"/>
      <c r="E65" s="28"/>
      <c r="F65" s="28"/>
      <c r="G65" s="28"/>
      <c r="H65" s="28"/>
      <c r="K65" s="28"/>
    </row>
    <row r="66" spans="1:11" ht="15" customHeight="1" x14ac:dyDescent="0.15">
      <c r="A66" s="28"/>
      <c r="B66" s="28"/>
      <c r="C66" s="28"/>
      <c r="D66" s="28"/>
      <c r="E66" s="28"/>
      <c r="F66" s="28"/>
      <c r="G66" s="28"/>
      <c r="H66" s="28"/>
      <c r="K66" s="28"/>
    </row>
    <row r="67" spans="1:11" ht="15" customHeight="1" x14ac:dyDescent="0.15">
      <c r="A67" s="28"/>
      <c r="B67" s="28"/>
      <c r="C67" s="28"/>
      <c r="D67" s="28"/>
      <c r="E67" s="28"/>
      <c r="K67" s="28"/>
    </row>
  </sheetData>
  <scenarios current="0">
    <scenario name="change matrix" count="2" user="VTCFWRU" comment="Created by VTCFWRU on 8/2/2001">
      <inputCells r="G7" val="100"/>
      <inputCells r="H7" val="100"/>
    </scenario>
  </scenarios>
  <mergeCells count="6">
    <mergeCell ref="K6:L6"/>
    <mergeCell ref="F1:I1"/>
    <mergeCell ref="A10:E10"/>
    <mergeCell ref="F10:J10"/>
    <mergeCell ref="B5:C5"/>
    <mergeCell ref="G5:H5"/>
  </mergeCells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24" sqref="D24"/>
    </sheetView>
  </sheetViews>
  <sheetFormatPr baseColWidth="10" defaultRowHeight="13" x14ac:dyDescent="0.15"/>
  <cols>
    <col min="1" max="1" width="11.5" customWidth="1"/>
    <col min="2" max="2" width="9.83203125" customWidth="1"/>
    <col min="3" max="256" width="8.83203125" customWidth="1"/>
  </cols>
  <sheetData>
    <row r="1" spans="1:6" x14ac:dyDescent="0.15">
      <c r="A1" s="2" t="s">
        <v>0</v>
      </c>
    </row>
    <row r="3" spans="1:6" x14ac:dyDescent="0.15">
      <c r="A3" s="52" t="s">
        <v>1</v>
      </c>
      <c r="B3" s="52"/>
      <c r="C3" s="51" t="s">
        <v>2</v>
      </c>
      <c r="D3" s="51"/>
      <c r="E3" s="50" t="s">
        <v>5</v>
      </c>
      <c r="F3" s="50"/>
    </row>
    <row r="4" spans="1:6" x14ac:dyDescent="0.15">
      <c r="A4" s="9" t="s">
        <v>3</v>
      </c>
      <c r="B4" s="1">
        <v>2</v>
      </c>
      <c r="C4" s="4" t="s">
        <v>3</v>
      </c>
      <c r="D4" s="7">
        <v>5</v>
      </c>
      <c r="E4" s="5" t="s">
        <v>3</v>
      </c>
      <c r="F4" s="8">
        <v>0.5</v>
      </c>
    </row>
    <row r="5" spans="1:6" x14ac:dyDescent="0.15">
      <c r="A5" s="9" t="s">
        <v>4</v>
      </c>
      <c r="B5" s="1">
        <v>0.5</v>
      </c>
      <c r="C5" s="4" t="s">
        <v>4</v>
      </c>
      <c r="D5" s="7">
        <v>0.5</v>
      </c>
      <c r="E5" s="5" t="s">
        <v>4</v>
      </c>
      <c r="F5" s="8">
        <v>0.1</v>
      </c>
    </row>
    <row r="6" spans="1:6" x14ac:dyDescent="0.15">
      <c r="E6" s="5" t="s">
        <v>6</v>
      </c>
      <c r="F6" s="3">
        <v>-0.1</v>
      </c>
    </row>
    <row r="8" spans="1:6" x14ac:dyDescent="0.15">
      <c r="A8" s="6"/>
      <c r="B8" s="6" t="s">
        <v>8</v>
      </c>
      <c r="C8" s="6" t="s">
        <v>10</v>
      </c>
      <c r="D8" s="6" t="s">
        <v>12</v>
      </c>
      <c r="E8" s="6" t="s">
        <v>15</v>
      </c>
    </row>
    <row r="9" spans="1:6" x14ac:dyDescent="0.15">
      <c r="A9" s="10" t="s">
        <v>7</v>
      </c>
      <c r="B9" s="10" t="s">
        <v>9</v>
      </c>
      <c r="C9" s="10" t="s">
        <v>11</v>
      </c>
      <c r="D9" s="10" t="s">
        <v>13</v>
      </c>
      <c r="E9" s="10" t="s">
        <v>14</v>
      </c>
    </row>
    <row r="10" spans="1:6" x14ac:dyDescent="0.15">
      <c r="A10">
        <v>1</v>
      </c>
      <c r="B10">
        <v>1</v>
      </c>
      <c r="C10">
        <v>1</v>
      </c>
      <c r="D10">
        <f>C10*$F$6+$C$10</f>
        <v>0.9</v>
      </c>
      <c r="E10">
        <f>B10*C10*D10</f>
        <v>0.9</v>
      </c>
    </row>
    <row r="11" spans="1:6" x14ac:dyDescent="0.15">
      <c r="A11">
        <f>1+A10</f>
        <v>2</v>
      </c>
      <c r="B11">
        <v>1</v>
      </c>
      <c r="C11">
        <f>1+C10</f>
        <v>2</v>
      </c>
      <c r="D11">
        <f t="shared" ref="D11:D19" si="0">C11*$F$6+$C$10</f>
        <v>0.8</v>
      </c>
      <c r="E11">
        <f t="shared" ref="E11:E19" si="1">B11*C11*D11</f>
        <v>1.6</v>
      </c>
    </row>
    <row r="12" spans="1:6" x14ac:dyDescent="0.15">
      <c r="A12">
        <f t="shared" ref="A12:A19" si="2">1+A11</f>
        <v>3</v>
      </c>
      <c r="B12">
        <v>1</v>
      </c>
      <c r="C12">
        <f t="shared" ref="C12:C19" si="3">1+C11</f>
        <v>3</v>
      </c>
      <c r="D12">
        <f t="shared" si="0"/>
        <v>0.7</v>
      </c>
      <c r="E12">
        <f t="shared" si="1"/>
        <v>2.0999999999999996</v>
      </c>
    </row>
    <row r="13" spans="1:6" x14ac:dyDescent="0.15">
      <c r="A13">
        <f t="shared" si="2"/>
        <v>4</v>
      </c>
      <c r="B13">
        <v>1</v>
      </c>
      <c r="C13">
        <f t="shared" si="3"/>
        <v>4</v>
      </c>
      <c r="D13">
        <f t="shared" si="0"/>
        <v>0.6</v>
      </c>
      <c r="E13">
        <f t="shared" si="1"/>
        <v>2.4</v>
      </c>
    </row>
    <row r="14" spans="1:6" x14ac:dyDescent="0.15">
      <c r="A14">
        <f t="shared" si="2"/>
        <v>5</v>
      </c>
      <c r="B14">
        <v>1</v>
      </c>
      <c r="C14">
        <f t="shared" si="3"/>
        <v>5</v>
      </c>
      <c r="D14">
        <f t="shared" si="0"/>
        <v>0.5</v>
      </c>
      <c r="E14">
        <f t="shared" si="1"/>
        <v>2.5</v>
      </c>
    </row>
    <row r="15" spans="1:6" x14ac:dyDescent="0.15">
      <c r="A15">
        <f t="shared" si="2"/>
        <v>6</v>
      </c>
      <c r="B15">
        <v>1</v>
      </c>
      <c r="C15">
        <f t="shared" si="3"/>
        <v>6</v>
      </c>
      <c r="D15">
        <f t="shared" si="0"/>
        <v>0.39999999999999991</v>
      </c>
      <c r="E15">
        <f t="shared" si="1"/>
        <v>2.3999999999999995</v>
      </c>
    </row>
    <row r="16" spans="1:6" x14ac:dyDescent="0.15">
      <c r="A16">
        <f t="shared" si="2"/>
        <v>7</v>
      </c>
      <c r="B16">
        <v>1</v>
      </c>
      <c r="C16">
        <f t="shared" si="3"/>
        <v>7</v>
      </c>
      <c r="D16">
        <f t="shared" si="0"/>
        <v>0.29999999999999993</v>
      </c>
      <c r="E16">
        <f t="shared" si="1"/>
        <v>2.0999999999999996</v>
      </c>
    </row>
    <row r="17" spans="1:5" x14ac:dyDescent="0.15">
      <c r="A17">
        <f t="shared" si="2"/>
        <v>8</v>
      </c>
      <c r="B17">
        <v>1</v>
      </c>
      <c r="C17">
        <f t="shared" si="3"/>
        <v>8</v>
      </c>
      <c r="D17">
        <f t="shared" si="0"/>
        <v>0.19999999999999996</v>
      </c>
      <c r="E17">
        <f t="shared" si="1"/>
        <v>1.5999999999999996</v>
      </c>
    </row>
    <row r="18" spans="1:5" x14ac:dyDescent="0.15">
      <c r="A18">
        <f t="shared" si="2"/>
        <v>9</v>
      </c>
      <c r="B18">
        <v>1</v>
      </c>
      <c r="C18">
        <f t="shared" si="3"/>
        <v>9</v>
      </c>
      <c r="D18">
        <f t="shared" si="0"/>
        <v>9.9999999999999978E-2</v>
      </c>
      <c r="E18">
        <f t="shared" si="1"/>
        <v>0.8999999999999998</v>
      </c>
    </row>
    <row r="19" spans="1:5" x14ac:dyDescent="0.15">
      <c r="A19">
        <f t="shared" si="2"/>
        <v>10</v>
      </c>
      <c r="B19">
        <v>1</v>
      </c>
      <c r="C19">
        <f t="shared" si="3"/>
        <v>10</v>
      </c>
      <c r="D19">
        <f t="shared" si="0"/>
        <v>0</v>
      </c>
      <c r="E19">
        <f t="shared" si="1"/>
        <v>0</v>
      </c>
    </row>
    <row r="21" spans="1:5" x14ac:dyDescent="0.15">
      <c r="A21" s="6"/>
      <c r="B21" s="6" t="s">
        <v>8</v>
      </c>
      <c r="C21" s="6" t="s">
        <v>10</v>
      </c>
      <c r="D21" s="6" t="s">
        <v>12</v>
      </c>
      <c r="E21" s="6" t="s">
        <v>15</v>
      </c>
    </row>
    <row r="22" spans="1:5" x14ac:dyDescent="0.15">
      <c r="A22" s="10" t="s">
        <v>7</v>
      </c>
      <c r="B22" s="10" t="s">
        <v>9</v>
      </c>
      <c r="C22" s="10" t="s">
        <v>11</v>
      </c>
      <c r="D22" s="10" t="s">
        <v>13</v>
      </c>
      <c r="E22" s="10" t="s">
        <v>14</v>
      </c>
    </row>
    <row r="23" spans="1:5" x14ac:dyDescent="0.15">
      <c r="A23">
        <v>1</v>
      </c>
      <c r="B23">
        <f ca="1">ROUND(NORMINV(RAND(),$B$4,$B$5),0)</f>
        <v>2</v>
      </c>
      <c r="C23">
        <f ca="1">ROUND(NORMINV(RAND(),$D$4,$D$5),0)</f>
        <v>5</v>
      </c>
      <c r="D23">
        <f ca="1">NORMINV(RAND(),$F$4,$F$5)</f>
        <v>0.59515776897269157</v>
      </c>
      <c r="E23">
        <f ca="1">IF(B23*C23*D23&gt;0,B23*C23*D23,0)</f>
        <v>5.9515776897269159</v>
      </c>
    </row>
    <row r="24" spans="1:5" x14ac:dyDescent="0.15">
      <c r="A24">
        <v>2</v>
      </c>
      <c r="B24">
        <f t="shared" ref="B24:B32" ca="1" si="4">ROUND(NORMINV(RAND(),$B$4,$B$5),0)</f>
        <v>2</v>
      </c>
      <c r="C24">
        <f t="shared" ref="C24:C32" ca="1" si="5">ROUND(NORMINV(RAND(),$D$4,$D$5),0)</f>
        <v>6</v>
      </c>
      <c r="D24">
        <f t="shared" ref="D24:D32" ca="1" si="6">NORMINV(RAND(),$F$4,$F$5)</f>
        <v>0.53249032391570861</v>
      </c>
      <c r="E24">
        <f t="shared" ref="E24:E32" ca="1" si="7">IF(B24*C24*D24&gt;0,B24*C24*D24,0)</f>
        <v>6.3898838869885033</v>
      </c>
    </row>
    <row r="25" spans="1:5" x14ac:dyDescent="0.15">
      <c r="A25">
        <v>3</v>
      </c>
      <c r="B25">
        <f t="shared" ca="1" si="4"/>
        <v>2</v>
      </c>
      <c r="C25">
        <f t="shared" ca="1" si="5"/>
        <v>5</v>
      </c>
      <c r="D25">
        <f t="shared" ca="1" si="6"/>
        <v>0.6857885217442925</v>
      </c>
      <c r="E25">
        <f t="shared" ca="1" si="7"/>
        <v>6.8578852174429255</v>
      </c>
    </row>
    <row r="26" spans="1:5" x14ac:dyDescent="0.15">
      <c r="A26">
        <v>4</v>
      </c>
      <c r="B26">
        <f t="shared" ca="1" si="4"/>
        <v>1</v>
      </c>
      <c r="C26">
        <f t="shared" ca="1" si="5"/>
        <v>5</v>
      </c>
      <c r="D26">
        <f t="shared" ca="1" si="6"/>
        <v>0.44203770963617606</v>
      </c>
      <c r="E26">
        <f t="shared" ca="1" si="7"/>
        <v>2.2101885481808803</v>
      </c>
    </row>
    <row r="27" spans="1:5" x14ac:dyDescent="0.15">
      <c r="A27">
        <v>5</v>
      </c>
      <c r="B27">
        <f t="shared" ca="1" si="4"/>
        <v>2</v>
      </c>
      <c r="C27">
        <f t="shared" ca="1" si="5"/>
        <v>5</v>
      </c>
      <c r="D27">
        <f t="shared" ca="1" si="6"/>
        <v>0.48717035982999546</v>
      </c>
      <c r="E27">
        <f t="shared" ca="1" si="7"/>
        <v>4.8717035982999546</v>
      </c>
    </row>
    <row r="28" spans="1:5" x14ac:dyDescent="0.15">
      <c r="A28">
        <v>6</v>
      </c>
      <c r="B28">
        <f t="shared" ca="1" si="4"/>
        <v>2</v>
      </c>
      <c r="C28">
        <f t="shared" ca="1" si="5"/>
        <v>5</v>
      </c>
      <c r="D28">
        <f t="shared" ca="1" si="6"/>
        <v>0.67724434879851092</v>
      </c>
      <c r="E28">
        <f t="shared" ca="1" si="7"/>
        <v>6.7724434879851092</v>
      </c>
    </row>
    <row r="29" spans="1:5" x14ac:dyDescent="0.15">
      <c r="A29">
        <v>7</v>
      </c>
      <c r="B29">
        <f t="shared" ca="1" si="4"/>
        <v>3</v>
      </c>
      <c r="C29">
        <f t="shared" ca="1" si="5"/>
        <v>5</v>
      </c>
      <c r="D29">
        <f t="shared" ca="1" si="6"/>
        <v>0.50807108143164437</v>
      </c>
      <c r="E29">
        <f t="shared" ca="1" si="7"/>
        <v>7.6210662214746652</v>
      </c>
    </row>
    <row r="30" spans="1:5" x14ac:dyDescent="0.15">
      <c r="A30">
        <v>8</v>
      </c>
      <c r="B30">
        <f t="shared" ca="1" si="4"/>
        <v>2</v>
      </c>
      <c r="C30">
        <f t="shared" ca="1" si="5"/>
        <v>5</v>
      </c>
      <c r="D30">
        <f t="shared" ca="1" si="6"/>
        <v>0.56097671805963689</v>
      </c>
      <c r="E30">
        <f t="shared" ca="1" si="7"/>
        <v>5.6097671805963687</v>
      </c>
    </row>
    <row r="31" spans="1:5" x14ac:dyDescent="0.15">
      <c r="A31">
        <v>9</v>
      </c>
      <c r="B31">
        <f t="shared" ca="1" si="4"/>
        <v>2</v>
      </c>
      <c r="C31">
        <f t="shared" ca="1" si="5"/>
        <v>5</v>
      </c>
      <c r="D31">
        <f t="shared" ca="1" si="6"/>
        <v>0.38647754805509804</v>
      </c>
      <c r="E31">
        <f t="shared" ca="1" si="7"/>
        <v>3.8647754805509802</v>
      </c>
    </row>
    <row r="32" spans="1:5" x14ac:dyDescent="0.15">
      <c r="A32">
        <v>10</v>
      </c>
      <c r="B32">
        <f t="shared" ca="1" si="4"/>
        <v>2</v>
      </c>
      <c r="C32">
        <f t="shared" ca="1" si="5"/>
        <v>5</v>
      </c>
      <c r="D32">
        <f t="shared" ca="1" si="6"/>
        <v>0.60175967451691059</v>
      </c>
      <c r="E32">
        <f t="shared" ca="1" si="7"/>
        <v>6.0175967451691061</v>
      </c>
    </row>
  </sheetData>
  <mergeCells count="3">
    <mergeCell ref="E3:F3"/>
    <mergeCell ref="C3:D3"/>
    <mergeCell ref="A3:B3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Life History</vt:lpstr>
      <vt:lpstr>Clutch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dcterms:created xsi:type="dcterms:W3CDTF">2000-03-05T21:52:36Z</dcterms:created>
  <dcterms:modified xsi:type="dcterms:W3CDTF">2020-06-01T17:30:41Z</dcterms:modified>
</cp:coreProperties>
</file>