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ivotTables/pivotTable1.xml" ContentType="application/vnd.openxmlformats-officedocument.spreadsheetml.pivot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date1904="1" showInkAnnotation="0" codeName="ThisWorkbook" autoCompressPictures="0"/>
  <mc:AlternateContent xmlns:mc="http://schemas.openxmlformats.org/markup-compatibility/2006">
    <mc:Choice Requires="x15">
      <x15ac:absPath xmlns:x15ac="http://schemas.microsoft.com/office/spreadsheetml/2010/11/ac" url="C:\Users\cwcallah\Documents\Projects\Postharvest\Food Storage\Crop Storage Planner\"/>
    </mc:Choice>
  </mc:AlternateContent>
  <workbookProtection workbookAlgorithmName="SHA-512" workbookHashValue="PWDjKUaEXQn6E2iQMDXAgFzajnsIvaCAMoq/xjJog+hIp5D7JUcZeLpvkaASDeYkWKyxgkttJYTCNYjQuaC0eQ==" workbookSaltValue="0P3yBNn42YS315E1dgtL+w==" workbookSpinCount="100000" lockStructure="1"/>
  <bookViews>
    <workbookView xWindow="9705" yWindow="105" windowWidth="5415" windowHeight="7530" tabRatio="500"/>
  </bookViews>
  <sheets>
    <sheet name="Inputs" sheetId="4" r:id="rId1"/>
    <sheet name="Outputs" sheetId="7" r:id="rId2"/>
    <sheet name="Storage Data" sheetId="1" r:id="rId3"/>
  </sheets>
  <calcPr calcId="162913"/>
  <pivotCaches>
    <pivotCache cacheId="24" r:id="rId4"/>
  </pivotCaches>
</workbook>
</file>

<file path=xl/calcChain.xml><?xml version="1.0" encoding="utf-8"?>
<calcChain xmlns="http://schemas.openxmlformats.org/spreadsheetml/2006/main">
  <c r="V6" i="1" l="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 i="1"/>
  <c r="V4" i="1"/>
  <c r="U59" i="1" l="1"/>
  <c r="AE57" i="1"/>
  <c r="AD57" i="1"/>
  <c r="AC57" i="1"/>
  <c r="N57" i="1"/>
  <c r="D57" i="1"/>
  <c r="C57" i="1"/>
  <c r="AE56" i="1"/>
  <c r="AD56" i="1"/>
  <c r="AC56" i="1"/>
  <c r="N56" i="1"/>
  <c r="D56" i="1"/>
  <c r="C56" i="1"/>
  <c r="AE55" i="1"/>
  <c r="AD55" i="1"/>
  <c r="AC55" i="1"/>
  <c r="N55" i="1"/>
  <c r="D55" i="1"/>
  <c r="C55" i="1"/>
  <c r="AE54" i="1"/>
  <c r="AD54" i="1"/>
  <c r="AC54" i="1"/>
  <c r="N54" i="1"/>
  <c r="D54" i="1"/>
  <c r="C54" i="1"/>
  <c r="AE53" i="1"/>
  <c r="AD53" i="1"/>
  <c r="AC53" i="1"/>
  <c r="N53" i="1"/>
  <c r="D53" i="1"/>
  <c r="C53" i="1"/>
  <c r="AE52" i="1"/>
  <c r="AD52" i="1"/>
  <c r="AC52" i="1"/>
  <c r="N52" i="1"/>
  <c r="D52" i="1"/>
  <c r="C52" i="1"/>
  <c r="AE51" i="1"/>
  <c r="AD51" i="1"/>
  <c r="AC51" i="1"/>
  <c r="N51" i="1"/>
  <c r="D51" i="1"/>
  <c r="C51" i="1"/>
  <c r="AE50" i="1"/>
  <c r="AD50" i="1"/>
  <c r="AC50" i="1"/>
  <c r="N50" i="1"/>
  <c r="D50" i="1"/>
  <c r="C50" i="1"/>
  <c r="AE49" i="1"/>
  <c r="AD49" i="1"/>
  <c r="AC49" i="1"/>
  <c r="N49" i="1"/>
  <c r="D49" i="1"/>
  <c r="C49" i="1"/>
  <c r="AE48" i="1"/>
  <c r="AD48" i="1"/>
  <c r="AC48" i="1"/>
  <c r="N48" i="1"/>
  <c r="D48" i="1"/>
  <c r="C48" i="1"/>
  <c r="AE47" i="1"/>
  <c r="AD47" i="1"/>
  <c r="AC47" i="1"/>
  <c r="N47" i="1"/>
  <c r="D47" i="1"/>
  <c r="C47" i="1"/>
  <c r="AE46" i="1"/>
  <c r="AD46" i="1"/>
  <c r="AC46" i="1"/>
  <c r="N46" i="1"/>
  <c r="D46" i="1"/>
  <c r="C46" i="1"/>
  <c r="AE45" i="1"/>
  <c r="AD45" i="1"/>
  <c r="AC45" i="1"/>
  <c r="N45" i="1"/>
  <c r="D45" i="1"/>
  <c r="C45" i="1"/>
  <c r="AE44" i="1"/>
  <c r="AD44" i="1"/>
  <c r="AC44" i="1"/>
  <c r="N44" i="1"/>
  <c r="D44" i="1"/>
  <c r="C44" i="1"/>
  <c r="AE43" i="1"/>
  <c r="AD43" i="1"/>
  <c r="AC43" i="1"/>
  <c r="N43" i="1"/>
  <c r="D43" i="1"/>
  <c r="C43" i="1"/>
  <c r="AE42" i="1"/>
  <c r="AD42" i="1"/>
  <c r="AC42" i="1"/>
  <c r="N42" i="1"/>
  <c r="D42" i="1"/>
  <c r="C42" i="1"/>
  <c r="AE41" i="1"/>
  <c r="AD41" i="1"/>
  <c r="AC41" i="1"/>
  <c r="N41" i="1"/>
  <c r="D41" i="1"/>
  <c r="C41" i="1"/>
  <c r="AE40" i="1"/>
  <c r="AD40" i="1"/>
  <c r="AC40" i="1"/>
  <c r="N40" i="1"/>
  <c r="D40" i="1"/>
  <c r="C40" i="1"/>
  <c r="AE39" i="1"/>
  <c r="AD39" i="1"/>
  <c r="AC39" i="1"/>
  <c r="N39" i="1"/>
  <c r="D39" i="1"/>
  <c r="C39" i="1"/>
  <c r="AE38" i="1"/>
  <c r="AD38" i="1"/>
  <c r="AC38" i="1"/>
  <c r="N38" i="1"/>
  <c r="D38" i="1"/>
  <c r="C38" i="1"/>
  <c r="AE37" i="1"/>
  <c r="AD37" i="1"/>
  <c r="AC37" i="1"/>
  <c r="N37" i="1"/>
  <c r="D37" i="1"/>
  <c r="C37" i="1"/>
  <c r="AE36" i="1"/>
  <c r="AD36" i="1"/>
  <c r="AC36" i="1"/>
  <c r="N36" i="1"/>
  <c r="D36" i="1"/>
  <c r="C36" i="1"/>
  <c r="AE35" i="1"/>
  <c r="AD35" i="1"/>
  <c r="AC35" i="1"/>
  <c r="N35" i="1"/>
  <c r="D35" i="1"/>
  <c r="C35" i="1"/>
  <c r="AE34" i="1"/>
  <c r="AD34" i="1"/>
  <c r="AC34" i="1"/>
  <c r="N34" i="1"/>
  <c r="D34" i="1"/>
  <c r="C34" i="1"/>
  <c r="AE33" i="1"/>
  <c r="AD33" i="1"/>
  <c r="AC33" i="1"/>
  <c r="N33" i="1"/>
  <c r="D33" i="1"/>
  <c r="C33" i="1"/>
  <c r="AE32" i="1"/>
  <c r="AD32" i="1"/>
  <c r="AC32" i="1"/>
  <c r="N32" i="1"/>
  <c r="D32" i="1"/>
  <c r="C32" i="1"/>
  <c r="AE31" i="1"/>
  <c r="AD31" i="1"/>
  <c r="AC31" i="1"/>
  <c r="N31" i="1"/>
  <c r="D31" i="1"/>
  <c r="C31" i="1"/>
  <c r="AE30" i="1"/>
  <c r="AD30" i="1"/>
  <c r="AC30" i="1"/>
  <c r="N30" i="1"/>
  <c r="D30" i="1"/>
  <c r="C30" i="1"/>
  <c r="AE29" i="1"/>
  <c r="AD29" i="1"/>
  <c r="AC29" i="1"/>
  <c r="N29" i="1"/>
  <c r="D29" i="1"/>
  <c r="C29" i="1"/>
  <c r="AE28" i="1"/>
  <c r="AD28" i="1"/>
  <c r="AC28" i="1"/>
  <c r="N28" i="1"/>
  <c r="D28" i="1"/>
  <c r="C28" i="1"/>
  <c r="AE27" i="1"/>
  <c r="AD27" i="1"/>
  <c r="AC27" i="1"/>
  <c r="N27" i="1"/>
  <c r="D27" i="1"/>
  <c r="C27" i="1"/>
  <c r="AE26" i="1"/>
  <c r="AD26" i="1"/>
  <c r="AC26" i="1"/>
  <c r="N26" i="1"/>
  <c r="D26" i="1"/>
  <c r="C26" i="1"/>
  <c r="AE25" i="1"/>
  <c r="AD25" i="1"/>
  <c r="AC25" i="1"/>
  <c r="N25" i="1"/>
  <c r="D25" i="1"/>
  <c r="C25" i="1"/>
  <c r="AE24" i="1"/>
  <c r="AD24" i="1"/>
  <c r="AC24" i="1"/>
  <c r="N24" i="1"/>
  <c r="D24" i="1"/>
  <c r="C24" i="1"/>
  <c r="AE23" i="1"/>
  <c r="AD23" i="1"/>
  <c r="AC23" i="1"/>
  <c r="N23" i="1"/>
  <c r="D23" i="1"/>
  <c r="C23" i="1"/>
  <c r="AE22" i="1"/>
  <c r="AD22" i="1"/>
  <c r="AC22" i="1"/>
  <c r="N22" i="1"/>
  <c r="D22" i="1"/>
  <c r="C22" i="1"/>
  <c r="AE21" i="1"/>
  <c r="AD21" i="1"/>
  <c r="AC21" i="1"/>
  <c r="N21" i="1"/>
  <c r="D21" i="1"/>
  <c r="C21" i="1"/>
  <c r="AE20" i="1"/>
  <c r="AD20" i="1"/>
  <c r="AC20" i="1"/>
  <c r="N20" i="1"/>
  <c r="D20" i="1"/>
  <c r="C20" i="1"/>
  <c r="AE19" i="1"/>
  <c r="AD19" i="1"/>
  <c r="AC19" i="1"/>
  <c r="N19" i="1"/>
  <c r="D19" i="1"/>
  <c r="C19" i="1"/>
  <c r="AE18" i="1"/>
  <c r="AD18" i="1"/>
  <c r="AC18" i="1"/>
  <c r="N18" i="1"/>
  <c r="D18" i="1"/>
  <c r="C18" i="1"/>
  <c r="AE17" i="1"/>
  <c r="AD17" i="1"/>
  <c r="AC17" i="1"/>
  <c r="N17" i="1"/>
  <c r="D17" i="1"/>
  <c r="C17" i="1"/>
  <c r="AE16" i="1"/>
  <c r="AD16" i="1"/>
  <c r="AC16" i="1"/>
  <c r="N16" i="1"/>
  <c r="D16" i="1"/>
  <c r="C16" i="1"/>
  <c r="AE15" i="1"/>
  <c r="AD15" i="1"/>
  <c r="AC15" i="1"/>
  <c r="N15" i="1"/>
  <c r="D15" i="1"/>
  <c r="C15" i="1"/>
  <c r="AE14" i="1"/>
  <c r="AD14" i="1"/>
  <c r="AC14" i="1"/>
  <c r="N14" i="1"/>
  <c r="D14" i="1"/>
  <c r="C14" i="1"/>
  <c r="AE13" i="1"/>
  <c r="AD13" i="1"/>
  <c r="AC13" i="1"/>
  <c r="N13" i="1"/>
  <c r="D13" i="1"/>
  <c r="C13" i="1"/>
  <c r="AE12" i="1"/>
  <c r="AD12" i="1"/>
  <c r="AC12" i="1"/>
  <c r="N12" i="1"/>
  <c r="D12" i="1"/>
  <c r="C12" i="1"/>
  <c r="AE11" i="1"/>
  <c r="AD11" i="1"/>
  <c r="AC11" i="1"/>
  <c r="N11" i="1"/>
  <c r="D11" i="1"/>
  <c r="C11" i="1"/>
  <c r="AE10" i="1"/>
  <c r="AD10" i="1"/>
  <c r="AC10" i="1"/>
  <c r="N10" i="1"/>
  <c r="D10" i="1"/>
  <c r="C10" i="1"/>
  <c r="AE9" i="1"/>
  <c r="AD9" i="1"/>
  <c r="AC9" i="1"/>
  <c r="N9" i="1"/>
  <c r="D9" i="1"/>
  <c r="C9" i="1"/>
  <c r="AE8" i="1"/>
  <c r="AD8" i="1"/>
  <c r="AC8" i="1"/>
  <c r="N8" i="1"/>
  <c r="D8" i="1"/>
  <c r="C8" i="1"/>
  <c r="AE7" i="1"/>
  <c r="AD7" i="1"/>
  <c r="AC7" i="1"/>
  <c r="N7" i="1"/>
  <c r="D7" i="1"/>
  <c r="C7" i="1"/>
  <c r="AE6" i="1"/>
  <c r="AD6" i="1"/>
  <c r="AC6" i="1"/>
  <c r="N6" i="1"/>
  <c r="D6" i="1"/>
  <c r="C6" i="1"/>
  <c r="AE5" i="1"/>
  <c r="AD5" i="1"/>
  <c r="AC5" i="1"/>
  <c r="N5" i="1"/>
  <c r="D5" i="1"/>
  <c r="C5" i="1"/>
  <c r="AE4" i="1"/>
  <c r="AD4" i="1"/>
  <c r="AC4" i="1"/>
  <c r="N4" i="1"/>
  <c r="D4" i="1"/>
  <c r="C4" i="1"/>
  <c r="AE3" i="1"/>
  <c r="AD3" i="1"/>
  <c r="AC3" i="1"/>
  <c r="AE2" i="1"/>
  <c r="AD2" i="1"/>
  <c r="AC2" i="1"/>
  <c r="E5" i="1" l="1"/>
  <c r="G5" i="1" s="1"/>
  <c r="E13" i="1"/>
  <c r="G13" i="1" s="1"/>
  <c r="E15" i="1"/>
  <c r="G15" i="1" s="1"/>
  <c r="E21" i="1"/>
  <c r="G21" i="1" s="1"/>
  <c r="E41" i="1"/>
  <c r="G41" i="1" s="1"/>
  <c r="E45" i="1"/>
  <c r="Z45" i="1" s="1"/>
  <c r="E49" i="1"/>
  <c r="G49" i="1" s="1"/>
  <c r="E53" i="1"/>
  <c r="G53" i="1" s="1"/>
  <c r="E57" i="1"/>
  <c r="Z57" i="1" s="1"/>
  <c r="E8" i="1"/>
  <c r="Z8" i="1" s="1"/>
  <c r="E16" i="1"/>
  <c r="F16" i="1" s="1"/>
  <c r="E18" i="1"/>
  <c r="G18" i="1" s="1"/>
  <c r="E20" i="1"/>
  <c r="G20" i="1" s="1"/>
  <c r="E28" i="1"/>
  <c r="F28" i="1" s="1"/>
  <c r="E32" i="1"/>
  <c r="Z32" i="1" s="1"/>
  <c r="E38" i="1"/>
  <c r="Z38" i="1" s="1"/>
  <c r="E50" i="1"/>
  <c r="G50" i="1" s="1"/>
  <c r="E54" i="1"/>
  <c r="G54" i="1" s="1"/>
  <c r="N59" i="1"/>
  <c r="E4" i="1"/>
  <c r="Z4" i="1" s="1"/>
  <c r="E6" i="1"/>
  <c r="Z6" i="1" s="1"/>
  <c r="E46" i="1"/>
  <c r="G46" i="1" s="1"/>
  <c r="E19" i="1"/>
  <c r="G19" i="1" s="1"/>
  <c r="E27" i="1"/>
  <c r="G27" i="1" s="1"/>
  <c r="E35" i="1"/>
  <c r="G35" i="1" s="1"/>
  <c r="E10" i="1"/>
  <c r="F10" i="1" s="1"/>
  <c r="E24" i="1"/>
  <c r="Z24" i="1" s="1"/>
  <c r="E26" i="1"/>
  <c r="G26" i="1" s="1"/>
  <c r="E34" i="1"/>
  <c r="G34" i="1" s="1"/>
  <c r="E36" i="1"/>
  <c r="F36" i="1" s="1"/>
  <c r="Y36" i="1" s="1"/>
  <c r="E40" i="1"/>
  <c r="G40" i="1" s="1"/>
  <c r="E42" i="1"/>
  <c r="F42" i="1" s="1"/>
  <c r="Y42" i="1" s="1"/>
  <c r="E44" i="1"/>
  <c r="F44" i="1" s="1"/>
  <c r="Y44" i="1" s="1"/>
  <c r="E43" i="1"/>
  <c r="G43" i="1" s="1"/>
  <c r="E22" i="1"/>
  <c r="Z22" i="1" s="1"/>
  <c r="E30" i="1"/>
  <c r="F30" i="1" s="1"/>
  <c r="Y30" i="1" s="1"/>
  <c r="E51" i="1"/>
  <c r="F51" i="1" s="1"/>
  <c r="Y51" i="1" s="1"/>
  <c r="E12" i="1"/>
  <c r="F12" i="1" s="1"/>
  <c r="E14" i="1"/>
  <c r="Z14" i="1" s="1"/>
  <c r="E29" i="1"/>
  <c r="G29" i="1" s="1"/>
  <c r="E37" i="1"/>
  <c r="G37" i="1" s="1"/>
  <c r="E52" i="1"/>
  <c r="Z52" i="1" s="1"/>
  <c r="E56" i="1"/>
  <c r="G56" i="1" s="1"/>
  <c r="E55" i="1"/>
  <c r="Z55" i="1" s="1"/>
  <c r="E47" i="1"/>
  <c r="G47" i="1" s="1"/>
  <c r="E7" i="1"/>
  <c r="E11" i="1"/>
  <c r="E17" i="1"/>
  <c r="G17" i="1" s="1"/>
  <c r="E23" i="1"/>
  <c r="G23" i="1" s="1"/>
  <c r="E25" i="1"/>
  <c r="G25" i="1" s="1"/>
  <c r="E31" i="1"/>
  <c r="G31" i="1" s="1"/>
  <c r="E33" i="1"/>
  <c r="G33" i="1" s="1"/>
  <c r="E39" i="1"/>
  <c r="G39" i="1" s="1"/>
  <c r="E48" i="1"/>
  <c r="G48" i="1" s="1"/>
  <c r="F20" i="1"/>
  <c r="E9" i="1"/>
  <c r="G45" i="1" l="1"/>
  <c r="G57" i="1"/>
  <c r="F50" i="1"/>
  <c r="Y50" i="1" s="1"/>
  <c r="F6" i="1"/>
  <c r="W6" i="1" s="1"/>
  <c r="F57" i="1"/>
  <c r="Y57" i="1" s="1"/>
  <c r="F54" i="1"/>
  <c r="Y54" i="1" s="1"/>
  <c r="F45" i="1"/>
  <c r="X45" i="1" s="1"/>
  <c r="Y45" i="1" s="1"/>
  <c r="Z49" i="1"/>
  <c r="Z20" i="1"/>
  <c r="Z50" i="1"/>
  <c r="G6" i="1"/>
  <c r="Z33" i="1"/>
  <c r="F34" i="1"/>
  <c r="X34" i="1" s="1"/>
  <c r="Y34" i="1" s="1"/>
  <c r="F5" i="1"/>
  <c r="Z5" i="1"/>
  <c r="G44" i="1"/>
  <c r="Z34" i="1"/>
  <c r="Z16" i="1"/>
  <c r="F56" i="1"/>
  <c r="Y56" i="1" s="1"/>
  <c r="F33" i="1"/>
  <c r="Y33" i="1" s="1"/>
  <c r="F49" i="1"/>
  <c r="Y49" i="1" s="1"/>
  <c r="F41" i="1"/>
  <c r="Y41" i="1" s="1"/>
  <c r="Z41" i="1"/>
  <c r="Z44" i="1"/>
  <c r="Z15" i="1"/>
  <c r="F32" i="1"/>
  <c r="Y32" i="1" s="1"/>
  <c r="F8" i="1"/>
  <c r="G16" i="1"/>
  <c r="G32" i="1"/>
  <c r="F15" i="1"/>
  <c r="F17" i="1"/>
  <c r="Y17" i="1" s="1"/>
  <c r="G28" i="1"/>
  <c r="Z35" i="1"/>
  <c r="F35" i="1"/>
  <c r="W35" i="1" s="1"/>
  <c r="Z28" i="1"/>
  <c r="Z13" i="1"/>
  <c r="F13" i="1"/>
  <c r="W13" i="1" s="1"/>
  <c r="G22" i="1"/>
  <c r="G8" i="1"/>
  <c r="G36" i="1"/>
  <c r="F18" i="1"/>
  <c r="W18" i="1" s="1"/>
  <c r="F21" i="1"/>
  <c r="Y21" i="1" s="1"/>
  <c r="Z54" i="1"/>
  <c r="F53" i="1"/>
  <c r="Y53" i="1" s="1"/>
  <c r="G38" i="1"/>
  <c r="F22" i="1"/>
  <c r="Y22" i="1" s="1"/>
  <c r="Z53" i="1"/>
  <c r="F38" i="1"/>
  <c r="Y38" i="1" s="1"/>
  <c r="Z18" i="1"/>
  <c r="Z21" i="1"/>
  <c r="Z42" i="1"/>
  <c r="G14" i="1"/>
  <c r="G4" i="1"/>
  <c r="X51" i="1"/>
  <c r="W51" i="1"/>
  <c r="X30" i="1"/>
  <c r="W30" i="1"/>
  <c r="X36" i="1"/>
  <c r="W36" i="1"/>
  <c r="Z29" i="1"/>
  <c r="G55" i="1"/>
  <c r="W10" i="1"/>
  <c r="X10" i="1"/>
  <c r="Y10" i="1" s="1"/>
  <c r="Z46" i="1"/>
  <c r="X16" i="1"/>
  <c r="Y16" i="1" s="1"/>
  <c r="W16" i="1"/>
  <c r="X44" i="1"/>
  <c r="W44" i="1"/>
  <c r="X28" i="1"/>
  <c r="Y28" i="1" s="1"/>
  <c r="W28" i="1"/>
  <c r="X20" i="1"/>
  <c r="Y20" i="1" s="1"/>
  <c r="W20" i="1"/>
  <c r="X12" i="1"/>
  <c r="Y12" i="1" s="1"/>
  <c r="W12" i="1"/>
  <c r="X42" i="1"/>
  <c r="W42" i="1"/>
  <c r="F46" i="1"/>
  <c r="Y46" i="1" s="1"/>
  <c r="F27" i="1"/>
  <c r="F4" i="1"/>
  <c r="Y4" i="1" s="1"/>
  <c r="Z30" i="1"/>
  <c r="Z36" i="1"/>
  <c r="G42" i="1"/>
  <c r="Z10" i="1"/>
  <c r="F40" i="1"/>
  <c r="F26" i="1"/>
  <c r="F52" i="1"/>
  <c r="Y52" i="1" s="1"/>
  <c r="Z12" i="1"/>
  <c r="Z27" i="1"/>
  <c r="Z40" i="1"/>
  <c r="F24" i="1"/>
  <c r="Y24" i="1" s="1"/>
  <c r="G24" i="1"/>
  <c r="G10" i="1"/>
  <c r="Z51" i="1"/>
  <c r="Z17" i="1"/>
  <c r="F19" i="1"/>
  <c r="F55" i="1"/>
  <c r="Y55" i="1" s="1"/>
  <c r="G51" i="1"/>
  <c r="F37" i="1"/>
  <c r="Y37" i="1" s="1"/>
  <c r="Z19" i="1"/>
  <c r="F39" i="1"/>
  <c r="Y39" i="1" s="1"/>
  <c r="G30" i="1"/>
  <c r="Z26" i="1"/>
  <c r="F43" i="1"/>
  <c r="Y43" i="1" s="1"/>
  <c r="G52" i="1"/>
  <c r="F29" i="1"/>
  <c r="Z56" i="1"/>
  <c r="F14" i="1"/>
  <c r="Z48" i="1"/>
  <c r="G12" i="1"/>
  <c r="Z47" i="1"/>
  <c r="Z37" i="1"/>
  <c r="F25" i="1"/>
  <c r="Y25" i="1" s="1"/>
  <c r="F47" i="1"/>
  <c r="Y47" i="1" s="1"/>
  <c r="F23" i="1"/>
  <c r="Y23" i="1" s="1"/>
  <c r="Z43" i="1"/>
  <c r="G11" i="1"/>
  <c r="Z11" i="1"/>
  <c r="Z31" i="1"/>
  <c r="F11" i="1"/>
  <c r="G7" i="1"/>
  <c r="Z7" i="1"/>
  <c r="F7" i="1"/>
  <c r="F31" i="1"/>
  <c r="F48" i="1"/>
  <c r="Y48" i="1" s="1"/>
  <c r="Z39" i="1"/>
  <c r="Z23" i="1"/>
  <c r="Z25" i="1"/>
  <c r="G9" i="1"/>
  <c r="Z9" i="1"/>
  <c r="F9" i="1"/>
  <c r="Y9" i="1" s="1"/>
  <c r="X6" i="1" l="1"/>
  <c r="Y6" i="1" s="1"/>
  <c r="W50" i="1"/>
  <c r="X54" i="1"/>
  <c r="W5" i="1"/>
  <c r="W54" i="1"/>
  <c r="X5" i="1"/>
  <c r="Y5" i="1" s="1"/>
  <c r="W57" i="1"/>
  <c r="X50" i="1"/>
  <c r="X57" i="1"/>
  <c r="W45" i="1"/>
  <c r="W34" i="1"/>
  <c r="W33" i="1"/>
  <c r="X53" i="1"/>
  <c r="X38" i="1"/>
  <c r="X33" i="1"/>
  <c r="W56" i="1"/>
  <c r="X56" i="1"/>
  <c r="X35" i="1"/>
  <c r="X18" i="1"/>
  <c r="Y18" i="1" s="1"/>
  <c r="W32" i="1"/>
  <c r="X32" i="1"/>
  <c r="X13" i="1"/>
  <c r="Y13" i="1" s="1"/>
  <c r="W49" i="1"/>
  <c r="W41" i="1"/>
  <c r="W21" i="1"/>
  <c r="X15" i="1"/>
  <c r="Y15" i="1" s="1"/>
  <c r="X49" i="1"/>
  <c r="X41" i="1"/>
  <c r="W17" i="1"/>
  <c r="W22" i="1"/>
  <c r="W15" i="1"/>
  <c r="W8" i="1"/>
  <c r="X8" i="1"/>
  <c r="Y8" i="1" s="1"/>
  <c r="X17" i="1"/>
  <c r="Y35" i="1"/>
  <c r="Y26" i="1"/>
  <c r="X21" i="1"/>
  <c r="X22" i="1"/>
  <c r="W38" i="1"/>
  <c r="W53" i="1"/>
  <c r="X9" i="1"/>
  <c r="W9" i="1"/>
  <c r="X7" i="1"/>
  <c r="Y7" i="1" s="1"/>
  <c r="W7" i="1"/>
  <c r="X23" i="1"/>
  <c r="W23" i="1"/>
  <c r="X37" i="1"/>
  <c r="W37" i="1"/>
  <c r="X47" i="1"/>
  <c r="W47" i="1"/>
  <c r="X29" i="1"/>
  <c r="Y29" i="1" s="1"/>
  <c r="W29" i="1"/>
  <c r="X26" i="1"/>
  <c r="W26" i="1"/>
  <c r="X46" i="1"/>
  <c r="W46" i="1"/>
  <c r="X48" i="1"/>
  <c r="W48" i="1"/>
  <c r="X25" i="1"/>
  <c r="W25" i="1"/>
  <c r="X39" i="1"/>
  <c r="W39" i="1"/>
  <c r="X55" i="1"/>
  <c r="W55" i="1"/>
  <c r="X40" i="1"/>
  <c r="Y40" i="1" s="1"/>
  <c r="W40" i="1"/>
  <c r="X31" i="1"/>
  <c r="Y31" i="1" s="1"/>
  <c r="W31" i="1"/>
  <c r="X11" i="1"/>
  <c r="Y11" i="1" s="1"/>
  <c r="W11" i="1"/>
  <c r="W14" i="1"/>
  <c r="X14" i="1"/>
  <c r="Y14" i="1" s="1"/>
  <c r="X43" i="1"/>
  <c r="W43" i="1"/>
  <c r="X19" i="1"/>
  <c r="Y19" i="1" s="1"/>
  <c r="W19" i="1"/>
  <c r="X4" i="1"/>
  <c r="W4" i="1"/>
  <c r="X24" i="1"/>
  <c r="W24" i="1"/>
  <c r="X52" i="1"/>
  <c r="W52" i="1"/>
  <c r="X27" i="1"/>
  <c r="Y27" i="1" s="1"/>
  <c r="W27" i="1"/>
</calcChain>
</file>

<file path=xl/comments1.xml><?xml version="1.0" encoding="utf-8"?>
<comments xmlns="http://schemas.openxmlformats.org/spreadsheetml/2006/main">
  <authors>
    <author>cwcallah</author>
  </authors>
  <commentList>
    <comment ref="U5" authorId="0" shapeId="0">
      <text>
        <r>
          <rPr>
            <b/>
            <sz val="9"/>
            <color indexed="81"/>
            <rFont val="Tahoma"/>
            <family val="2"/>
          </rPr>
          <t>cwcallah:</t>
        </r>
        <r>
          <rPr>
            <sz val="9"/>
            <color indexed="81"/>
            <rFont val="Tahoma"/>
            <family val="2"/>
          </rPr>
          <t xml:space="preserve">
assumed similar to potatoes</t>
        </r>
      </text>
    </comment>
    <comment ref="U7" authorId="0" shapeId="0">
      <text>
        <r>
          <rPr>
            <b/>
            <sz val="9"/>
            <color indexed="81"/>
            <rFont val="Tahoma"/>
            <family val="2"/>
          </rPr>
          <t>cwcallah:</t>
        </r>
        <r>
          <rPr>
            <sz val="9"/>
            <color indexed="81"/>
            <rFont val="Tahoma"/>
            <family val="2"/>
          </rPr>
          <t xml:space="preserve">
Estimated</t>
        </r>
      </text>
    </comment>
    <comment ref="U8" authorId="0" shapeId="0">
      <text>
        <r>
          <rPr>
            <b/>
            <sz val="9"/>
            <color indexed="81"/>
            <rFont val="Tahoma"/>
            <family val="2"/>
          </rPr>
          <t>cwcallah:</t>
        </r>
        <r>
          <rPr>
            <sz val="9"/>
            <color indexed="81"/>
            <rFont val="Tahoma"/>
            <family val="2"/>
          </rPr>
          <t xml:space="preserve">
http://go.key.net/rs/key/images/Bulk%20Density%20Averages%20100630.pdf</t>
        </r>
      </text>
    </comment>
    <comment ref="U10" authorId="0" shapeId="0">
      <text>
        <r>
          <rPr>
            <b/>
            <sz val="9"/>
            <color indexed="81"/>
            <rFont val="Tahoma"/>
            <family val="2"/>
          </rPr>
          <t>cwcallah:</t>
        </r>
        <r>
          <rPr>
            <sz val="9"/>
            <color indexed="81"/>
            <rFont val="Tahoma"/>
            <family val="2"/>
          </rPr>
          <t xml:space="preserve">
http://go.key.net/rs/key/images/Bulk%20Density%20Averages%20100630.pdf</t>
        </r>
      </text>
    </comment>
    <comment ref="U12" authorId="0" shapeId="0">
      <text>
        <r>
          <rPr>
            <b/>
            <sz val="9"/>
            <color indexed="81"/>
            <rFont val="Tahoma"/>
            <family val="2"/>
          </rPr>
          <t>cwcallah:</t>
        </r>
        <r>
          <rPr>
            <sz val="9"/>
            <color indexed="81"/>
            <rFont val="Tahoma"/>
            <family val="2"/>
          </rPr>
          <t xml:space="preserve">
http://go.key.net/rs/key/images/Bulk%20Density%20Averages%20100630.pdf</t>
        </r>
      </text>
    </comment>
    <comment ref="U15" authorId="0" shapeId="0">
      <text>
        <r>
          <rPr>
            <b/>
            <sz val="9"/>
            <color indexed="81"/>
            <rFont val="Tahoma"/>
            <family val="2"/>
          </rPr>
          <t>cwcallah:</t>
        </r>
        <r>
          <rPr>
            <sz val="9"/>
            <color indexed="81"/>
            <rFont val="Tahoma"/>
            <family val="2"/>
          </rPr>
          <t xml:space="preserve">
http://go.key.net/rs/key/images/Bulk%20Density%20Averages%20100630.pdf</t>
        </r>
      </text>
    </comment>
    <comment ref="U17" authorId="0" shapeId="0">
      <text>
        <r>
          <rPr>
            <b/>
            <sz val="9"/>
            <color indexed="81"/>
            <rFont val="Tahoma"/>
            <family val="2"/>
          </rPr>
          <t>cwcallah:</t>
        </r>
        <r>
          <rPr>
            <sz val="9"/>
            <color indexed="81"/>
            <rFont val="Tahoma"/>
            <family val="2"/>
          </rPr>
          <t xml:space="preserve">
http://go.key.net/rs/key/images/Bulk%20Density%20Averages%20100630.pdf</t>
        </r>
      </text>
    </comment>
    <comment ref="U22" authorId="0" shapeId="0">
      <text>
        <r>
          <rPr>
            <b/>
            <sz val="9"/>
            <color indexed="81"/>
            <rFont val="Tahoma"/>
            <family val="2"/>
          </rPr>
          <t>cwcallah:</t>
        </r>
        <r>
          <rPr>
            <sz val="9"/>
            <color indexed="81"/>
            <rFont val="Tahoma"/>
            <family val="2"/>
          </rPr>
          <t xml:space="preserve">
http://go.key.net/rs/key/images/Bulk%20Density%20Averages%20100630.pdf</t>
        </r>
      </text>
    </comment>
    <comment ref="U26" authorId="0" shapeId="0">
      <text>
        <r>
          <rPr>
            <b/>
            <sz val="9"/>
            <color indexed="81"/>
            <rFont val="Tahoma"/>
            <family val="2"/>
          </rPr>
          <t>cwcallah:</t>
        </r>
        <r>
          <rPr>
            <sz val="9"/>
            <color indexed="81"/>
            <rFont val="Tahoma"/>
            <family val="2"/>
          </rPr>
          <t xml:space="preserve">
Assumed similar to lettuce - http://go.key.net/rs/key/images/Bulk%20Density%20Averages%20100630.pdf</t>
        </r>
      </text>
    </comment>
    <comment ref="U27" authorId="0" shapeId="0">
      <text>
        <r>
          <rPr>
            <b/>
            <sz val="9"/>
            <color indexed="81"/>
            <rFont val="Tahoma"/>
            <family val="2"/>
          </rPr>
          <t>cwcallah:</t>
        </r>
        <r>
          <rPr>
            <sz val="9"/>
            <color indexed="81"/>
            <rFont val="Tahoma"/>
            <family val="2"/>
          </rPr>
          <t xml:space="preserve">
Assumed similar to lettuce - http://go.key.net/rs/key/images/Bulk%20Density%20Averages%20100630.pdf</t>
        </r>
      </text>
    </comment>
    <comment ref="U28" authorId="0" shapeId="0">
      <text>
        <r>
          <rPr>
            <b/>
            <sz val="9"/>
            <color indexed="81"/>
            <rFont val="Tahoma"/>
            <family val="2"/>
          </rPr>
          <t>cwcallah:</t>
        </r>
        <r>
          <rPr>
            <sz val="9"/>
            <color indexed="81"/>
            <rFont val="Tahoma"/>
            <family val="2"/>
          </rPr>
          <t xml:space="preserve">
Physical Attributes of Garlic (Allium sativum L.)
A. A. Masoumi1*, A. Rajabipoor2, L. G. Tabil3 and A. A. Akram2</t>
        </r>
      </text>
    </comment>
    <comment ref="U29" authorId="0" shapeId="0">
      <text>
        <r>
          <rPr>
            <b/>
            <sz val="9"/>
            <color indexed="81"/>
            <rFont val="Tahoma"/>
            <family val="2"/>
          </rPr>
          <t>cwcallah:</t>
        </r>
        <r>
          <rPr>
            <sz val="9"/>
            <color indexed="81"/>
            <rFont val="Tahoma"/>
            <family val="2"/>
          </rPr>
          <t xml:space="preserve">
Assume similar to spinach - http://go.key.net/rs/key/images/Bulk%20Density%20Averages%20100630.pdf</t>
        </r>
      </text>
    </comment>
    <comment ref="U38" authorId="0" shapeId="0">
      <text>
        <r>
          <rPr>
            <b/>
            <sz val="9"/>
            <color indexed="81"/>
            <rFont val="Tahoma"/>
            <family val="2"/>
          </rPr>
          <t>cwcallah:</t>
        </r>
        <r>
          <rPr>
            <sz val="9"/>
            <color indexed="81"/>
            <rFont val="Tahoma"/>
            <family val="2"/>
          </rPr>
          <t xml:space="preserve">
http://go.key.net/rs/key/images/Bulk%20Density%20Averages%20100630.pdf</t>
        </r>
      </text>
    </comment>
    <comment ref="U43" authorId="0" shapeId="0">
      <text>
        <r>
          <rPr>
            <b/>
            <sz val="9"/>
            <color indexed="81"/>
            <rFont val="Tahoma"/>
            <family val="2"/>
          </rPr>
          <t>cwcallah:</t>
        </r>
        <r>
          <rPr>
            <sz val="9"/>
            <color indexed="81"/>
            <rFont val="Tahoma"/>
            <family val="2"/>
          </rPr>
          <t xml:space="preserve">
http://go.key.net/rs/key/images/Bulk%20Density%20Averages%20100630.pdf</t>
        </r>
      </text>
    </comment>
    <comment ref="U46" authorId="0" shapeId="0">
      <text>
        <r>
          <rPr>
            <b/>
            <sz val="9"/>
            <color indexed="81"/>
            <rFont val="Tahoma"/>
            <family val="2"/>
          </rPr>
          <t>cwcallah:</t>
        </r>
        <r>
          <rPr>
            <sz val="9"/>
            <color indexed="81"/>
            <rFont val="Tahoma"/>
            <family val="2"/>
          </rPr>
          <t xml:space="preserve">
http://go.key.net/rs/key/images/Bulk%20Density%20Averages%20100630.pdf</t>
        </r>
      </text>
    </comment>
    <comment ref="U48" authorId="0" shapeId="0">
      <text>
        <r>
          <rPr>
            <b/>
            <sz val="9"/>
            <color indexed="81"/>
            <rFont val="Tahoma"/>
            <family val="2"/>
          </rPr>
          <t>cwcallah:</t>
        </r>
        <r>
          <rPr>
            <sz val="9"/>
            <color indexed="81"/>
            <rFont val="Tahoma"/>
            <family val="2"/>
          </rPr>
          <t xml:space="preserve">
http://go.key.net/rs/key/images/Bulk%20Density%20Averages%20100630.pdf</t>
        </r>
      </text>
    </comment>
    <comment ref="U49" authorId="0" shapeId="0">
      <text>
        <r>
          <rPr>
            <b/>
            <sz val="9"/>
            <color indexed="81"/>
            <rFont val="Tahoma"/>
            <family val="2"/>
          </rPr>
          <t>cwcallah:</t>
        </r>
        <r>
          <rPr>
            <sz val="9"/>
            <color indexed="81"/>
            <rFont val="Tahoma"/>
            <family val="2"/>
          </rPr>
          <t xml:space="preserve">
Assumed similar to potatoes</t>
        </r>
      </text>
    </comment>
    <comment ref="U52" authorId="0" shapeId="0">
      <text>
        <r>
          <rPr>
            <b/>
            <sz val="9"/>
            <color indexed="81"/>
            <rFont val="Tahoma"/>
            <family val="2"/>
          </rPr>
          <t>cwcallah:</t>
        </r>
        <r>
          <rPr>
            <sz val="9"/>
            <color indexed="81"/>
            <rFont val="Tahoma"/>
            <family val="2"/>
          </rPr>
          <t xml:space="preserve">
http://go.key.net/rs/key/images/Bulk%20Density%20Averages%20100630.pdf</t>
        </r>
      </text>
    </comment>
    <comment ref="U53" authorId="0" shapeId="0">
      <text>
        <r>
          <rPr>
            <b/>
            <sz val="9"/>
            <color indexed="81"/>
            <rFont val="Tahoma"/>
            <family val="2"/>
          </rPr>
          <t>cwcallah:</t>
        </r>
        <r>
          <rPr>
            <sz val="9"/>
            <color indexed="81"/>
            <rFont val="Tahoma"/>
            <family val="2"/>
          </rPr>
          <t xml:space="preserve">
http://go.key.net/rs/key/images/Bulk%20Density%20Averages%20100630.pdf</t>
        </r>
      </text>
    </comment>
    <comment ref="U57" authorId="0" shapeId="0">
      <text>
        <r>
          <rPr>
            <b/>
            <sz val="9"/>
            <color indexed="81"/>
            <rFont val="Tahoma"/>
            <family val="2"/>
          </rPr>
          <t>cwcallah:</t>
        </r>
        <r>
          <rPr>
            <sz val="9"/>
            <color indexed="81"/>
            <rFont val="Tahoma"/>
            <family val="2"/>
          </rPr>
          <t xml:space="preserve">
Assumed similar to potatoes</t>
        </r>
      </text>
    </comment>
  </commentList>
</comments>
</file>

<file path=xl/sharedStrings.xml><?xml version="1.0" encoding="utf-8"?>
<sst xmlns="http://schemas.openxmlformats.org/spreadsheetml/2006/main" count="371" uniqueCount="259">
  <si>
    <t>Endive</t>
  </si>
  <si>
    <t>Garlic (intact bulbs)</t>
  </si>
  <si>
    <t>Kale</t>
  </si>
  <si>
    <t>Kohlrabi</t>
  </si>
  <si>
    <t>Leeks (green)</t>
  </si>
  <si>
    <t>Lettuce (head)</t>
  </si>
  <si>
    <t>Okra</t>
  </si>
  <si>
    <t>Onion (green)</t>
  </si>
  <si>
    <t>Parsley</t>
  </si>
  <si>
    <t>Parsnip</t>
  </si>
  <si>
    <t>Pea (green)</t>
  </si>
  <si>
    <t>Pepper (sweet)</t>
  </si>
  <si>
    <t>Peppers (hot)</t>
  </si>
  <si>
    <t>Rhubarb</t>
  </si>
  <si>
    <t>Squash (Summer)</t>
  </si>
  <si>
    <t>Squash (winter)</t>
  </si>
  <si>
    <t>Sweet Potato</t>
  </si>
  <si>
    <t>Tomato (firm ripe)</t>
  </si>
  <si>
    <t>Tomato (Mature green)</t>
  </si>
  <si>
    <t>50-70</t>
    <phoneticPr fontId="6" type="noConversion"/>
  </si>
  <si>
    <t>trace amounts</t>
    <phoneticPr fontId="6" type="noConversion"/>
  </si>
  <si>
    <t>yellowing</t>
    <phoneticPr fontId="6" type="noConversion"/>
  </si>
  <si>
    <t>7-21</t>
    <phoneticPr fontId="6" type="noConversion"/>
  </si>
  <si>
    <t>&lt;.25</t>
    <phoneticPr fontId="6" type="noConversion"/>
  </si>
  <si>
    <t>moderately sensitive</t>
    <phoneticPr fontId="6" type="noConversion"/>
  </si>
  <si>
    <t xml:space="preserve">ripens </t>
    <phoneticPr fontId="6" type="noConversion"/>
  </si>
  <si>
    <t>variety dependant</t>
    <phoneticPr fontId="6" type="noConversion"/>
  </si>
  <si>
    <t>Grand Total</t>
  </si>
  <si>
    <t>Asparagus</t>
  </si>
  <si>
    <t>Basil</t>
  </si>
  <si>
    <t>Bean (lima)</t>
  </si>
  <si>
    <t>Bean (Snap)</t>
  </si>
  <si>
    <t>Beans (dry)</t>
    <phoneticPr fontId="6" type="noConversion"/>
  </si>
  <si>
    <t>40-50</t>
    <phoneticPr fontId="6" type="noConversion"/>
  </si>
  <si>
    <t>180-300</t>
    <phoneticPr fontId="6" type="noConversion"/>
  </si>
  <si>
    <t>Carrot (immature)</t>
  </si>
  <si>
    <t>Carrot (mature)</t>
  </si>
  <si>
    <t>Carrot (mature)</t>
    <phoneticPr fontId="6" type="noConversion"/>
  </si>
  <si>
    <t>30-40</t>
    <phoneticPr fontId="6" type="noConversion"/>
  </si>
  <si>
    <t>Greens (baby greens salad mix)</t>
  </si>
  <si>
    <t>Greens (baby greens salad mix)</t>
    <phoneticPr fontId="6" type="noConversion"/>
  </si>
  <si>
    <t>Melon (Cantaloupe)</t>
  </si>
  <si>
    <t>Melon (Cantaloupe)</t>
    <phoneticPr fontId="6" type="noConversion"/>
  </si>
  <si>
    <t>Melon (Honeydew)</t>
  </si>
  <si>
    <t>Melon (Honeydew)</t>
    <phoneticPr fontId="6" type="noConversion"/>
  </si>
  <si>
    <t>Melon (Watermelon)</t>
  </si>
  <si>
    <t>Melon (Watermelon)</t>
    <phoneticPr fontId="6" type="noConversion"/>
  </si>
  <si>
    <t>20</t>
    <phoneticPr fontId="6" type="noConversion"/>
  </si>
  <si>
    <t>60-70</t>
    <phoneticPr fontId="6" type="noConversion"/>
  </si>
  <si>
    <t>rapid yellowing</t>
    <phoneticPr fontId="6" type="noConversion"/>
  </si>
  <si>
    <t>Radish (topped, winter)</t>
  </si>
  <si>
    <t>Radish (topped, winter)</t>
    <phoneticPr fontId="6" type="noConversion"/>
  </si>
  <si>
    <t>heatcraft manual</t>
    <phoneticPr fontId="6" type="noConversion"/>
  </si>
  <si>
    <t>Pumpkin</t>
  </si>
  <si>
    <t>Pumpkin</t>
    <phoneticPr fontId="6" type="noConversion"/>
  </si>
  <si>
    <t>increases w/ ripening</t>
    <phoneticPr fontId="6" type="noConversion"/>
  </si>
  <si>
    <t>causes ripening</t>
    <phoneticPr fontId="6" type="noConversion"/>
  </si>
  <si>
    <t>Pepper (sweet)</t>
    <phoneticPr fontId="6" type="noConversion"/>
  </si>
  <si>
    <t>Rhubarb</t>
    <phoneticPr fontId="6" type="noConversion"/>
  </si>
  <si>
    <t>15-30</t>
    <phoneticPr fontId="6" type="noConversion"/>
  </si>
  <si>
    <t>Squash (Summer)</t>
    <phoneticPr fontId="6" type="noConversion"/>
  </si>
  <si>
    <t>Squash (winter)</t>
    <phoneticPr fontId="6" type="noConversion"/>
  </si>
  <si>
    <t>Basil</t>
    <phoneticPr fontId="6" type="noConversion"/>
  </si>
  <si>
    <t>Crop</t>
    <phoneticPr fontId="6" type="noConversion"/>
  </si>
  <si>
    <t>&gt;95</t>
    <phoneticPr fontId="6" type="noConversion"/>
  </si>
  <si>
    <t>8-12</t>
    <phoneticPr fontId="6" type="noConversion"/>
  </si>
  <si>
    <t>sensitive</t>
    <phoneticPr fontId="6" type="noConversion"/>
  </si>
  <si>
    <t>60-90</t>
    <phoneticPr fontId="6" type="noConversion"/>
  </si>
  <si>
    <t>&gt;90</t>
    <phoneticPr fontId="6" type="noConversion"/>
  </si>
  <si>
    <t>7-14</t>
    <phoneticPr fontId="6" type="noConversion"/>
  </si>
  <si>
    <t>&lt;29</t>
    <phoneticPr fontId="6" type="noConversion"/>
  </si>
  <si>
    <t>Onion (green)</t>
    <phoneticPr fontId="6" type="noConversion"/>
  </si>
  <si>
    <t>20-30</t>
    <phoneticPr fontId="6" type="noConversion"/>
  </si>
  <si>
    <t>200-300</t>
    <phoneticPr fontId="6" type="noConversion"/>
  </si>
  <si>
    <t>rapid</t>
    <phoneticPr fontId="6" type="noConversion"/>
  </si>
  <si>
    <t>prompt</t>
    <phoneticPr fontId="6" type="noConversion"/>
  </si>
  <si>
    <t>immediate</t>
    <phoneticPr fontId="6" type="noConversion"/>
  </si>
  <si>
    <t>30-360</t>
    <phoneticPr fontId="6" type="noConversion"/>
  </si>
  <si>
    <t>60-120</t>
    <phoneticPr fontId="6" type="noConversion"/>
  </si>
  <si>
    <t>120-150</t>
    <phoneticPr fontId="6" type="noConversion"/>
  </si>
  <si>
    <t>4-6</t>
    <phoneticPr fontId="6" type="noConversion"/>
  </si>
  <si>
    <t>Beet (bunched with tops)</t>
    <phoneticPr fontId="6" type="noConversion"/>
  </si>
  <si>
    <t>&gt;98</t>
    <phoneticPr fontId="6" type="noConversion"/>
  </si>
  <si>
    <t>10-14</t>
    <phoneticPr fontId="6" type="noConversion"/>
  </si>
  <si>
    <t>120-300</t>
    <phoneticPr fontId="6" type="noConversion"/>
  </si>
  <si>
    <t>moderate</t>
    <phoneticPr fontId="6" type="noConversion"/>
  </si>
  <si>
    <t>&gt;98</t>
    <phoneticPr fontId="6" type="noConversion"/>
  </si>
  <si>
    <t>14-21</t>
    <phoneticPr fontId="6" type="noConversion"/>
  </si>
  <si>
    <t>up to 150</t>
    <phoneticPr fontId="6" type="noConversion"/>
  </si>
  <si>
    <t>&gt;98</t>
    <phoneticPr fontId="6" type="noConversion"/>
  </si>
  <si>
    <t>200-270</t>
    <phoneticPr fontId="6" type="noConversion"/>
  </si>
  <si>
    <t>&gt;95</t>
    <phoneticPr fontId="6" type="noConversion"/>
  </si>
  <si>
    <t>37-50</t>
    <phoneticPr fontId="6" type="noConversion"/>
  </si>
  <si>
    <t>Cucumber</t>
    <phoneticPr fontId="6" type="noConversion"/>
  </si>
  <si>
    <t>250-300</t>
    <phoneticPr fontId="6" type="noConversion"/>
  </si>
  <si>
    <t>Garlic (intact bulbs)</t>
    <phoneticPr fontId="6" type="noConversion"/>
  </si>
  <si>
    <t>&gt;95</t>
    <phoneticPr fontId="6" type="noConversion"/>
  </si>
  <si>
    <t>14-21</t>
    <phoneticPr fontId="6" type="noConversion"/>
  </si>
  <si>
    <t>Asparagus</t>
    <phoneticPr fontId="6" type="noConversion"/>
  </si>
  <si>
    <t>Celery</t>
    <phoneticPr fontId="6" type="noConversion"/>
  </si>
  <si>
    <t>Bean (green)</t>
  </si>
  <si>
    <t>Bean (green)</t>
    <phoneticPr fontId="6" type="noConversion"/>
  </si>
  <si>
    <t>Artichoke (Jerusalem)</t>
  </si>
  <si>
    <t>Artichoke (Jerusalem)</t>
    <phoneticPr fontId="6" type="noConversion"/>
  </si>
  <si>
    <t>Artichoke (Globe)</t>
  </si>
  <si>
    <t>Artichoke (Globe)</t>
    <phoneticPr fontId="6" type="noConversion"/>
  </si>
  <si>
    <t>90-95</t>
    <phoneticPr fontId="6" type="noConversion"/>
  </si>
  <si>
    <t>Beans (dry)</t>
  </si>
  <si>
    <t>trace amounts</t>
    <phoneticPr fontId="6" type="noConversion"/>
  </si>
  <si>
    <t>Beet (bunched with tops)</t>
  </si>
  <si>
    <t>Beet (topped)</t>
  </si>
  <si>
    <t>Broccoli</t>
  </si>
  <si>
    <t>Brussels Sprouts</t>
  </si>
  <si>
    <t>Cauliflower</t>
  </si>
  <si>
    <t>Celery</t>
  </si>
  <si>
    <t>Corn (Sweet)</t>
  </si>
  <si>
    <t>Cucumber</t>
  </si>
  <si>
    <t>Eggplant</t>
  </si>
  <si>
    <t>not particularly</t>
    <phoneticPr fontId="6" type="noConversion"/>
  </si>
  <si>
    <t>&lt;14</t>
    <phoneticPr fontId="6" type="noConversion"/>
  </si>
  <si>
    <t>low-moderate</t>
    <phoneticPr fontId="6" type="noConversion"/>
  </si>
  <si>
    <t>increased yellowing</t>
    <phoneticPr fontId="6" type="noConversion"/>
  </si>
  <si>
    <t>should be avoided</t>
    <phoneticPr fontId="6" type="noConversion"/>
  </si>
  <si>
    <t>1-10</t>
    <phoneticPr fontId="6" type="noConversion"/>
  </si>
  <si>
    <t>&lt;.5</t>
    <phoneticPr fontId="6" type="noConversion"/>
  </si>
  <si>
    <t>extremely</t>
    <phoneticPr fontId="6" type="noConversion"/>
  </si>
  <si>
    <t>Tomato (Mature green)</t>
    <phoneticPr fontId="6" type="noConversion"/>
  </si>
  <si>
    <t>Tomato (firm ripe)</t>
    <phoneticPr fontId="6" type="noConversion"/>
  </si>
  <si>
    <t>Brussels Sprouts</t>
    <phoneticPr fontId="6" type="noConversion"/>
  </si>
  <si>
    <t>Leeks (green)</t>
    <phoneticPr fontId="6" type="noConversion"/>
  </si>
  <si>
    <t>Peppers (hot)</t>
    <phoneticPr fontId="6" type="noConversion"/>
  </si>
  <si>
    <t>not</t>
    <phoneticPr fontId="6" type="noConversion"/>
  </si>
  <si>
    <t>very low</t>
    <phoneticPr fontId="6" type="noConversion"/>
  </si>
  <si>
    <t>toughens spears</t>
    <phoneticPr fontId="6" type="noConversion"/>
  </si>
  <si>
    <t>Beet (topped)</t>
    <phoneticPr fontId="6" type="noConversion"/>
  </si>
  <si>
    <t>very high</t>
    <phoneticPr fontId="6" type="noConversion"/>
  </si>
  <si>
    <t>&lt;.1</t>
  </si>
  <si>
    <t>&lt;.1</t>
    <phoneticPr fontId="6" type="noConversion"/>
  </si>
  <si>
    <t>not particularly</t>
    <phoneticPr fontId="6" type="noConversion"/>
  </si>
  <si>
    <t>Chard (swiss)</t>
    <phoneticPr fontId="6" type="noConversion"/>
  </si>
  <si>
    <t>&lt;.1</t>
    <phoneticPr fontId="6" type="noConversion"/>
  </si>
  <si>
    <t>extremely</t>
    <phoneticPr fontId="6" type="noConversion"/>
  </si>
  <si>
    <t>not realy (&lt;10)</t>
    <phoneticPr fontId="6" type="noConversion"/>
  </si>
  <si>
    <t>not very</t>
    <phoneticPr fontId="6" type="noConversion"/>
  </si>
  <si>
    <t>very high</t>
    <phoneticPr fontId="6" type="noConversion"/>
  </si>
  <si>
    <t>moderate-high</t>
    <phoneticPr fontId="6" type="noConversion"/>
  </si>
  <si>
    <t>leaf yellowing</t>
    <phoneticPr fontId="6" type="noConversion"/>
  </si>
  <si>
    <t>Endive</t>
    <phoneticPr fontId="6" type="noConversion"/>
  </si>
  <si>
    <t>Escarole</t>
  </si>
  <si>
    <t>promptly</t>
    <phoneticPr fontId="6" type="noConversion"/>
  </si>
  <si>
    <t>asap</t>
    <phoneticPr fontId="6" type="noConversion"/>
  </si>
  <si>
    <t>60-90</t>
    <phoneticPr fontId="6" type="noConversion"/>
  </si>
  <si>
    <t>low</t>
    <phoneticPr fontId="6" type="noConversion"/>
  </si>
  <si>
    <t>very low</t>
    <phoneticPr fontId="6" type="noConversion"/>
  </si>
  <si>
    <t>immediate</t>
    <phoneticPr fontId="6" type="noConversion"/>
  </si>
  <si>
    <t>high</t>
    <phoneticPr fontId="6" type="noConversion"/>
  </si>
  <si>
    <t>sensitive</t>
    <phoneticPr fontId="6" type="noConversion"/>
  </si>
  <si>
    <t>not very</t>
    <phoneticPr fontId="6" type="noConversion"/>
  </si>
  <si>
    <t>Eggplant</t>
    <phoneticPr fontId="6" type="noConversion"/>
  </si>
  <si>
    <t>Okra</t>
    <phoneticPr fontId="6" type="noConversion"/>
  </si>
  <si>
    <t>Parsley</t>
    <phoneticPr fontId="6" type="noConversion"/>
  </si>
  <si>
    <t>Sweet Potato</t>
    <phoneticPr fontId="6" type="noConversion"/>
  </si>
  <si>
    <t>Bean (lima)</t>
    <phoneticPr fontId="6" type="noConversion"/>
  </si>
  <si>
    <t>Bean (Snap)</t>
    <phoneticPr fontId="6" type="noConversion"/>
  </si>
  <si>
    <t>&gt;95</t>
    <phoneticPr fontId="6" type="noConversion"/>
  </si>
  <si>
    <t>Cauliflower</t>
    <phoneticPr fontId="6" type="noConversion"/>
  </si>
  <si>
    <t>Broccoli</t>
    <phoneticPr fontId="6" type="noConversion"/>
  </si>
  <si>
    <t>200-270</t>
    <phoneticPr fontId="6" type="noConversion"/>
  </si>
  <si>
    <t>Parsnip</t>
    <phoneticPr fontId="6" type="noConversion"/>
  </si>
  <si>
    <t>Corn (Sweet)</t>
    <phoneticPr fontId="6" type="noConversion"/>
  </si>
  <si>
    <t>Kale</t>
    <phoneticPr fontId="6" type="noConversion"/>
  </si>
  <si>
    <t>Kohlrabi</t>
    <phoneticPr fontId="6" type="noConversion"/>
  </si>
  <si>
    <t>&gt;98</t>
    <phoneticPr fontId="6" type="noConversion"/>
  </si>
  <si>
    <t>Lettuce (head)</t>
    <phoneticPr fontId="6" type="noConversion"/>
  </si>
  <si>
    <t>5-15</t>
    <phoneticPr fontId="6" type="noConversion"/>
  </si>
  <si>
    <t>Pea (green)</t>
    <phoneticPr fontId="6" type="noConversion"/>
  </si>
  <si>
    <t>Quantity</t>
    <phoneticPr fontId="6" type="noConversion"/>
  </si>
  <si>
    <t>cornell</t>
    <phoneticPr fontId="6" type="noConversion"/>
  </si>
  <si>
    <t>handbook 66</t>
    <phoneticPr fontId="6" type="noConversion"/>
  </si>
  <si>
    <t>32-36</t>
    <phoneticPr fontId="6" type="noConversion"/>
  </si>
  <si>
    <t>34-40</t>
    <phoneticPr fontId="6" type="noConversion"/>
  </si>
  <si>
    <t>36-41</t>
    <phoneticPr fontId="6" type="noConversion"/>
  </si>
  <si>
    <t>45-50</t>
    <phoneticPr fontId="6" type="noConversion"/>
  </si>
  <si>
    <t>Potato (cured, for fresh consumption)</t>
  </si>
  <si>
    <t>lbs</t>
  </si>
  <si>
    <t>include</t>
  </si>
  <si>
    <t>90-95</t>
  </si>
  <si>
    <t>very low</t>
  </si>
  <si>
    <t>low</t>
  </si>
  <si>
    <t>lbs convert</t>
  </si>
  <si>
    <t>Ethylene Prod (uL/kg hr)</t>
  </si>
  <si>
    <t>Crop</t>
  </si>
  <si>
    <t>Duration (days)</t>
  </si>
  <si>
    <t>Heat prod. (BTU/ton/day)</t>
  </si>
  <si>
    <t>Resp Rate (mg CO2/kg/hr)</t>
  </si>
  <si>
    <t>Temp tolerance (+ or - degrees F)</t>
  </si>
  <si>
    <t>Optimum RH (%)</t>
  </si>
  <si>
    <t>Optimum Temp (ºF )</t>
  </si>
  <si>
    <t>Grouping #</t>
  </si>
  <si>
    <t>Qty_act (ton)</t>
  </si>
  <si>
    <t>Qty_tons (ton)</t>
  </si>
  <si>
    <t>Qty_lbs (lbs)</t>
  </si>
  <si>
    <t>Ethylene sensitivity (uL/L)</t>
  </si>
  <si>
    <t>pre-cooling temp (ºF)</t>
  </si>
  <si>
    <t>pre-cooling time sensitivity (hr after harvest)</t>
  </si>
  <si>
    <t>highest freezing point (ºF)</t>
  </si>
  <si>
    <t>approximate lowest safe temp (ºF)</t>
  </si>
  <si>
    <t>Potato (cured)</t>
  </si>
  <si>
    <t>Carrot (baby)</t>
  </si>
  <si>
    <t>total heat prod. (BTU/hr)</t>
  </si>
  <si>
    <t>INPUTS</t>
  </si>
  <si>
    <t>DATABASE</t>
  </si>
  <si>
    <t>CALCULATED OUTPUTS</t>
  </si>
  <si>
    <t>Key Technology</t>
  </si>
  <si>
    <t>Sources:</t>
  </si>
  <si>
    <t>Onion (cured)</t>
  </si>
  <si>
    <t>Shallots</t>
  </si>
  <si>
    <t>Celeriac</t>
  </si>
  <si>
    <t>Spinach</t>
  </si>
  <si>
    <t>Turnip</t>
  </si>
  <si>
    <t>180-240</t>
  </si>
  <si>
    <t>sensitive</t>
  </si>
  <si>
    <t>200-300</t>
  </si>
  <si>
    <t>None</t>
  </si>
  <si>
    <t>tons</t>
  </si>
  <si>
    <t>Group</t>
  </si>
  <si>
    <t>Lbs</t>
  </si>
  <si>
    <t xml:space="preserve">Instructions: </t>
  </si>
  <si>
    <t xml:space="preserve">1. Enter the amount of each crop you plan to store in either column below (lbs or tons). </t>
  </si>
  <si>
    <t>Crop Storage Planner</t>
  </si>
  <si>
    <t>Provided by UVM Extension Agricultural Engineering</t>
  </si>
  <si>
    <t>http://blog.uvm.edu/cwcallah</t>
  </si>
  <si>
    <t>Farm:</t>
  </si>
  <si>
    <t>NOTES:</t>
  </si>
  <si>
    <t>2. This tool is provided free of charge and as is.  There may be bugs.  We welcome your feedback and ideas for improvement. Email chris.callahan _at_ uvm.edu with feedback.</t>
  </si>
  <si>
    <t>http://www.heatcraftrpd.com/PDF%5CMisc%5CEM.pdf</t>
  </si>
  <si>
    <t>Product Respiration Heat Load (BTU/hr)</t>
  </si>
  <si>
    <t>Product Storage Density (lb/ft3)</t>
  </si>
  <si>
    <t>Gross Density Allowance (lb/ft3)</t>
  </si>
  <si>
    <t>Cabbage</t>
  </si>
  <si>
    <t>Rutabaga</t>
  </si>
  <si>
    <t>Chard (Swiss)</t>
  </si>
  <si>
    <t>1. The crops are grouped by common temperature and humidity conditions based on data from USDA Handbook 66, Cornell University Cooperative Extension publications, and other industry sources. There are many different ways to accomplish good storage. We welcome your feedback based on actual experiences.</t>
  </si>
  <si>
    <t>Square Footage (ft2) at 8 ft height</t>
  </si>
  <si>
    <t>Total Volume of Space (ft3)</t>
  </si>
  <si>
    <t>Product Volume (ft3)</t>
  </si>
  <si>
    <t>Sum of Product Volume (ft3)</t>
  </si>
  <si>
    <t>Sum of Total Volume of Space (ft3)</t>
  </si>
  <si>
    <t>Sum of Square Footage (ft2) at 8 ft height</t>
  </si>
  <si>
    <t>&gt;95</t>
  </si>
  <si>
    <t>&gt;98</t>
  </si>
  <si>
    <t>1 Sum</t>
  </si>
  <si>
    <t>2 Sum</t>
  </si>
  <si>
    <t>3. Product heat production is estimated using respiration data for each crop.  This is a factor to be considered along with others in determining the cooling load required.  A refrigeration specialist and/or equipment vendor should be consulted and provided this information in addition to cooler size and intended use. A good guide for conducting an overall cooling load is available here:</t>
  </si>
  <si>
    <t>2. Then click the button below.</t>
  </si>
  <si>
    <t>Version: 2015 11 12</t>
  </si>
  <si>
    <t>Version: 2016 01 21</t>
  </si>
  <si>
    <t>40-50</t>
  </si>
  <si>
    <t>4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</si>
</sst>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quot;&quot;"/>
    <numFmt numFmtId="165" formatCode="0.0;0.0;&quot;&quot;"/>
  </numFmts>
  <fonts count="14" x14ac:knownFonts="1">
    <font>
      <sz val="10"/>
      <name val="Verdana"/>
    </font>
    <font>
      <sz val="11"/>
      <color theme="1"/>
      <name val="Calibri"/>
      <family val="2"/>
      <scheme val="minor"/>
    </font>
    <font>
      <b/>
      <sz val="10"/>
      <name val="Verdana"/>
      <family val="2"/>
    </font>
    <font>
      <sz val="10"/>
      <name val="Verdana"/>
      <family val="2"/>
    </font>
    <font>
      <sz val="10"/>
      <name val="Verdana"/>
      <family val="2"/>
    </font>
    <font>
      <sz val="10"/>
      <name val="Verdana"/>
      <family val="2"/>
    </font>
    <font>
      <sz val="8"/>
      <name val="Verdana"/>
      <family val="2"/>
    </font>
    <font>
      <sz val="10"/>
      <name val="Strada-Light"/>
      <family val="2"/>
    </font>
    <font>
      <sz val="10"/>
      <name val="Verdana"/>
      <family val="2"/>
    </font>
    <font>
      <sz val="9"/>
      <color indexed="81"/>
      <name val="Tahoma"/>
      <family val="2"/>
    </font>
    <font>
      <b/>
      <sz val="9"/>
      <color indexed="81"/>
      <name val="Tahoma"/>
      <family val="2"/>
    </font>
    <font>
      <u/>
      <sz val="10"/>
      <color theme="10"/>
      <name val="Verdana"/>
      <family val="2"/>
    </font>
    <font>
      <u/>
      <sz val="8"/>
      <color theme="10"/>
      <name val="Verdana"/>
      <family val="2"/>
    </font>
    <font>
      <sz val="10"/>
      <color rgb="FF000000"/>
      <name val="Verdana"/>
      <family val="2"/>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4">
    <xf numFmtId="0" fontId="0" fillId="0" borderId="0"/>
    <xf numFmtId="0" fontId="1" fillId="0" borderId="0"/>
    <xf numFmtId="9" fontId="1" fillId="0" borderId="0" applyFont="0" applyFill="0" applyBorder="0" applyAlignment="0" applyProtection="0"/>
    <xf numFmtId="0" fontId="11" fillId="0" borderId="0" applyNumberFormat="0" applyFill="0" applyBorder="0" applyAlignment="0" applyProtection="0"/>
  </cellStyleXfs>
  <cellXfs count="133">
    <xf numFmtId="0" fontId="0" fillId="0" borderId="0" xfId="0"/>
    <xf numFmtId="0" fontId="0" fillId="0" borderId="0" xfId="0" applyAlignment="1">
      <alignment horizontal="left" wrapText="1"/>
    </xf>
    <xf numFmtId="0" fontId="0" fillId="0" borderId="0" xfId="0" applyAlignment="1">
      <alignment wrapText="1"/>
    </xf>
    <xf numFmtId="49" fontId="0" fillId="0" borderId="0" xfId="0" applyNumberFormat="1"/>
    <xf numFmtId="0" fontId="8" fillId="0" borderId="0" xfId="0" applyFont="1"/>
    <xf numFmtId="0" fontId="0" fillId="0" borderId="0" xfId="0" applyFill="1"/>
    <xf numFmtId="0" fontId="2" fillId="0" borderId="0" xfId="0" applyFont="1"/>
    <xf numFmtId="0" fontId="0" fillId="0" borderId="0" xfId="0" applyAlignment="1">
      <alignment horizontal="center"/>
    </xf>
    <xf numFmtId="0" fontId="2" fillId="0" borderId="0" xfId="0" applyFont="1" applyAlignment="1">
      <alignment wrapText="1"/>
    </xf>
    <xf numFmtId="0" fontId="0" fillId="0" borderId="0" xfId="0" applyBorder="1"/>
    <xf numFmtId="0" fontId="3" fillId="2" borderId="0" xfId="0" applyFont="1" applyFill="1"/>
    <xf numFmtId="0" fontId="2" fillId="0" borderId="6" xfId="0" applyFont="1" applyBorder="1" applyAlignment="1">
      <alignment horizontal="left" wrapText="1"/>
    </xf>
    <xf numFmtId="0" fontId="2" fillId="0" borderId="9" xfId="0" applyFont="1" applyBorder="1" applyAlignment="1">
      <alignment horizontal="left" wrapText="1"/>
    </xf>
    <xf numFmtId="0" fontId="2" fillId="0" borderId="9" xfId="0" applyFont="1" applyBorder="1"/>
    <xf numFmtId="0" fontId="2" fillId="0" borderId="9" xfId="0" applyFont="1" applyFill="1" applyBorder="1"/>
    <xf numFmtId="0" fontId="2" fillId="3" borderId="4" xfId="0" applyFont="1" applyFill="1" applyBorder="1" applyAlignment="1">
      <alignment wrapText="1"/>
    </xf>
    <xf numFmtId="0" fontId="2" fillId="3" borderId="0" xfId="0" applyFont="1" applyFill="1" applyBorder="1" applyAlignment="1">
      <alignment wrapText="1"/>
    </xf>
    <xf numFmtId="0" fontId="2" fillId="3" borderId="0" xfId="0" applyFont="1" applyFill="1" applyBorder="1" applyAlignment="1">
      <alignment horizontal="center" wrapText="1"/>
    </xf>
    <xf numFmtId="0" fontId="0" fillId="3" borderId="7" xfId="0" applyFill="1" applyBorder="1" applyAlignment="1">
      <alignment horizontal="right" wrapText="1"/>
    </xf>
    <xf numFmtId="0" fontId="0" fillId="3" borderId="6" xfId="0" applyFill="1" applyBorder="1"/>
    <xf numFmtId="0" fontId="0" fillId="3" borderId="6" xfId="0" applyFill="1" applyBorder="1" applyAlignment="1">
      <alignment horizontal="center"/>
    </xf>
    <xf numFmtId="0" fontId="0" fillId="3" borderId="6" xfId="0" applyFill="1" applyBorder="1" applyAlignment="1">
      <alignment horizontal="center" wrapText="1"/>
    </xf>
    <xf numFmtId="0" fontId="0" fillId="3" borderId="10" xfId="0" applyFill="1" applyBorder="1" applyAlignment="1">
      <alignment horizontal="right" wrapText="1"/>
    </xf>
    <xf numFmtId="0" fontId="0" fillId="3" borderId="9" xfId="0" applyFill="1" applyBorder="1"/>
    <xf numFmtId="49" fontId="0" fillId="3" borderId="9" xfId="0" applyNumberForma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right"/>
    </xf>
    <xf numFmtId="0" fontId="5" fillId="3" borderId="9" xfId="0" applyNumberFormat="1" applyFont="1" applyFill="1" applyBorder="1" applyAlignment="1">
      <alignment horizontal="center"/>
    </xf>
    <xf numFmtId="0" fontId="0" fillId="3" borderId="9" xfId="0" applyNumberFormat="1" applyFont="1" applyFill="1" applyBorder="1" applyAlignment="1">
      <alignment horizontal="center"/>
    </xf>
    <xf numFmtId="2" fontId="0" fillId="3" borderId="9" xfId="0" applyNumberFormat="1" applyFill="1" applyBorder="1" applyAlignment="1">
      <alignment horizontal="center"/>
    </xf>
    <xf numFmtId="0" fontId="0" fillId="3" borderId="9" xfId="0" applyNumberFormat="1" applyFill="1" applyBorder="1" applyAlignment="1">
      <alignment horizontal="center"/>
    </xf>
    <xf numFmtId="0" fontId="3" fillId="3" borderId="9" xfId="0" applyNumberFormat="1" applyFont="1" applyFill="1" applyBorder="1" applyAlignment="1">
      <alignment horizontal="center"/>
    </xf>
    <xf numFmtId="0" fontId="4" fillId="3" borderId="10" xfId="0" applyFont="1" applyFill="1" applyBorder="1" applyAlignment="1">
      <alignment horizontal="right"/>
    </xf>
    <xf numFmtId="0" fontId="4" fillId="3" borderId="9" xfId="0" applyFont="1" applyFill="1" applyBorder="1"/>
    <xf numFmtId="0" fontId="4" fillId="3" borderId="9" xfId="0" applyFont="1" applyFill="1" applyBorder="1" applyAlignment="1">
      <alignment horizontal="center"/>
    </xf>
    <xf numFmtId="2" fontId="4" fillId="3" borderId="9" xfId="0" applyNumberFormat="1" applyFont="1" applyFill="1" applyBorder="1" applyAlignment="1">
      <alignment horizontal="center"/>
    </xf>
    <xf numFmtId="0" fontId="4" fillId="3" borderId="9" xfId="0" applyNumberFormat="1" applyFont="1" applyFill="1" applyBorder="1" applyAlignment="1">
      <alignment horizontal="center"/>
    </xf>
    <xf numFmtId="0" fontId="7" fillId="3" borderId="9" xfId="0" applyFont="1" applyFill="1" applyBorder="1" applyAlignment="1">
      <alignment horizontal="center"/>
    </xf>
    <xf numFmtId="2" fontId="8" fillId="3" borderId="9" xfId="0" applyNumberFormat="1" applyFont="1" applyFill="1" applyBorder="1" applyAlignment="1">
      <alignment horizontal="center"/>
    </xf>
    <xf numFmtId="0" fontId="8" fillId="3" borderId="9" xfId="0" applyFont="1" applyFill="1" applyBorder="1" applyAlignment="1">
      <alignment horizontal="center"/>
    </xf>
    <xf numFmtId="49" fontId="8" fillId="3" borderId="9" xfId="0" applyNumberFormat="1" applyFont="1" applyFill="1" applyBorder="1" applyAlignment="1">
      <alignment horizontal="center"/>
    </xf>
    <xf numFmtId="1" fontId="0" fillId="3" borderId="9" xfId="0" applyNumberFormat="1" applyFill="1" applyBorder="1" applyAlignment="1">
      <alignment horizontal="center"/>
    </xf>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4" borderId="4" xfId="0" applyFont="1" applyFill="1" applyBorder="1" applyAlignment="1">
      <alignment wrapText="1"/>
    </xf>
    <xf numFmtId="0" fontId="2" fillId="4" borderId="0" xfId="0" applyFont="1" applyFill="1" applyBorder="1" applyAlignment="1">
      <alignment wrapText="1"/>
    </xf>
    <xf numFmtId="0" fontId="2" fillId="4" borderId="5" xfId="0" applyFont="1" applyFill="1" applyBorder="1" applyAlignment="1">
      <alignment wrapText="1"/>
    </xf>
    <xf numFmtId="164" fontId="0" fillId="4" borderId="7" xfId="0" applyNumberFormat="1" applyFill="1" applyBorder="1"/>
    <xf numFmtId="164" fontId="0" fillId="4" borderId="6" xfId="0" applyNumberFormat="1" applyFill="1" applyBorder="1"/>
    <xf numFmtId="164" fontId="0" fillId="4" borderId="8" xfId="0" applyNumberFormat="1" applyFill="1" applyBorder="1"/>
    <xf numFmtId="164" fontId="0" fillId="4" borderId="10" xfId="0" applyNumberFormat="1" applyFill="1" applyBorder="1"/>
    <xf numFmtId="164" fontId="0" fillId="4" borderId="9" xfId="0" applyNumberFormat="1" applyFill="1" applyBorder="1"/>
    <xf numFmtId="164" fontId="0" fillId="4" borderId="11" xfId="0" applyNumberFormat="1" applyFill="1" applyBorder="1"/>
    <xf numFmtId="165" fontId="0" fillId="4" borderId="9" xfId="0" applyNumberFormat="1" applyFill="1" applyBorder="1"/>
    <xf numFmtId="164" fontId="0" fillId="5" borderId="10" xfId="0" applyNumberFormat="1" applyFill="1" applyBorder="1" applyAlignment="1">
      <alignment horizontal="center"/>
    </xf>
    <xf numFmtId="164" fontId="0" fillId="5" borderId="11" xfId="0" applyNumberFormat="1" applyFill="1" applyBorder="1" applyAlignment="1">
      <alignment horizontal="center"/>
    </xf>
    <xf numFmtId="164" fontId="0" fillId="5" borderId="7" xfId="0" applyNumberFormat="1" applyFill="1" applyBorder="1" applyAlignment="1">
      <alignment horizontal="center"/>
    </xf>
    <xf numFmtId="164" fontId="0" fillId="5" borderId="8" xfId="0" applyNumberFormat="1" applyFill="1" applyBorder="1" applyAlignment="1">
      <alignment horizontal="center"/>
    </xf>
    <xf numFmtId="49" fontId="3" fillId="3" borderId="9" xfId="0" applyNumberFormat="1" applyFont="1" applyFill="1" applyBorder="1" applyAlignment="1">
      <alignment horizontal="center"/>
    </xf>
    <xf numFmtId="0" fontId="3" fillId="3" borderId="9" xfId="0" applyFont="1" applyFill="1" applyBorder="1" applyAlignment="1">
      <alignment horizontal="center"/>
    </xf>
    <xf numFmtId="1" fontId="0" fillId="0" borderId="0" xfId="0" applyNumberFormat="1" applyAlignment="1">
      <alignment horizontal="center"/>
    </xf>
    <xf numFmtId="0" fontId="0" fillId="0" borderId="0" xfId="0" applyAlignment="1">
      <alignment horizontal="center" wrapText="1"/>
    </xf>
    <xf numFmtId="0" fontId="2" fillId="3" borderId="2" xfId="0" applyFont="1" applyFill="1" applyBorder="1" applyAlignment="1">
      <alignment horizontal="center"/>
    </xf>
    <xf numFmtId="0" fontId="0" fillId="0" borderId="0" xfId="0" applyBorder="1" applyAlignment="1"/>
    <xf numFmtId="0" fontId="2" fillId="6" borderId="0" xfId="0" applyFont="1" applyFill="1"/>
    <xf numFmtId="0" fontId="0" fillId="6" borderId="0" xfId="0" applyFill="1"/>
    <xf numFmtId="0" fontId="3" fillId="6" borderId="0" xfId="0" applyFont="1" applyFill="1"/>
    <xf numFmtId="0" fontId="3" fillId="6" borderId="0" xfId="0" applyFont="1" applyFill="1" applyAlignment="1">
      <alignment horizontal="left"/>
    </xf>
    <xf numFmtId="0" fontId="0" fillId="6" borderId="0" xfId="0" applyFill="1" applyAlignment="1">
      <alignment horizontal="center"/>
    </xf>
    <xf numFmtId="0" fontId="12" fillId="6" borderId="0" xfId="3" applyFont="1" applyFill="1" applyAlignment="1">
      <alignment horizontal="right"/>
    </xf>
    <xf numFmtId="0" fontId="11" fillId="6" borderId="0" xfId="3" applyFill="1"/>
    <xf numFmtId="0" fontId="2" fillId="5" borderId="0" xfId="0" applyFont="1" applyFill="1" applyBorder="1" applyAlignment="1">
      <alignment horizontal="center" wrapText="1"/>
    </xf>
    <xf numFmtId="164" fontId="0" fillId="5" borderId="6" xfId="0" applyNumberFormat="1" applyFill="1" applyBorder="1" applyAlignment="1">
      <alignment horizontal="center"/>
    </xf>
    <xf numFmtId="164" fontId="0" fillId="5" borderId="9" xfId="0" applyNumberFormat="1" applyFill="1" applyBorder="1" applyAlignment="1">
      <alignment horizontal="center"/>
    </xf>
    <xf numFmtId="0" fontId="0" fillId="0" borderId="6" xfId="0" applyBorder="1" applyAlignment="1">
      <alignment wrapText="1"/>
    </xf>
    <xf numFmtId="0" fontId="2" fillId="0" borderId="6" xfId="0" applyFont="1" applyBorder="1" applyAlignment="1">
      <alignment wrapText="1"/>
    </xf>
    <xf numFmtId="0" fontId="2" fillId="4" borderId="7" xfId="0" applyFont="1" applyFill="1" applyBorder="1" applyAlignment="1">
      <alignment wrapText="1"/>
    </xf>
    <xf numFmtId="0" fontId="2" fillId="4" borderId="6" xfId="0" applyFont="1" applyFill="1" applyBorder="1" applyAlignment="1">
      <alignment wrapText="1"/>
    </xf>
    <xf numFmtId="0" fontId="2" fillId="4" borderId="8" xfId="0" applyFont="1" applyFill="1" applyBorder="1" applyAlignment="1">
      <alignment wrapText="1"/>
    </xf>
    <xf numFmtId="0" fontId="3" fillId="3" borderId="7" xfId="0" applyFont="1" applyFill="1" applyBorder="1" applyAlignment="1">
      <alignment wrapText="1"/>
    </xf>
    <xf numFmtId="0" fontId="3" fillId="3" borderId="6" xfId="0" applyFont="1" applyFill="1" applyBorder="1" applyAlignment="1">
      <alignment wrapText="1"/>
    </xf>
    <xf numFmtId="0" fontId="3" fillId="3" borderId="6" xfId="0" applyFont="1" applyFill="1" applyBorder="1" applyAlignment="1">
      <alignment horizontal="center" wrapText="1"/>
    </xf>
    <xf numFmtId="0" fontId="3" fillId="5" borderId="7" xfId="0" applyFont="1" applyFill="1" applyBorder="1" applyAlignment="1">
      <alignment horizontal="center" wrapText="1"/>
    </xf>
    <xf numFmtId="0" fontId="3" fillId="5" borderId="6" xfId="0" applyFont="1" applyFill="1" applyBorder="1" applyAlignment="1">
      <alignment horizontal="center" wrapText="1"/>
    </xf>
    <xf numFmtId="0" fontId="3" fillId="5" borderId="8" xfId="0" applyFont="1" applyFill="1" applyBorder="1" applyAlignment="1">
      <alignment horizontal="center" wrapText="1"/>
    </xf>
    <xf numFmtId="0" fontId="0" fillId="6" borderId="0" xfId="0" applyFill="1" applyBorder="1"/>
    <xf numFmtId="0" fontId="0" fillId="6" borderId="0" xfId="0" applyFill="1" applyBorder="1" applyAlignment="1"/>
    <xf numFmtId="0" fontId="0" fillId="6" borderId="12" xfId="0" applyFill="1" applyBorder="1" applyProtection="1">
      <protection locked="0"/>
    </xf>
    <xf numFmtId="0" fontId="0" fillId="6" borderId="0" xfId="0" applyFill="1" applyAlignment="1">
      <alignment horizontal="left" wrapText="1"/>
    </xf>
    <xf numFmtId="0" fontId="3" fillId="6" borderId="12" xfId="0" applyFont="1" applyFill="1" applyBorder="1" applyProtection="1">
      <protection locked="0"/>
    </xf>
    <xf numFmtId="1" fontId="0" fillId="3" borderId="6" xfId="0" applyNumberFormat="1" applyFill="1" applyBorder="1" applyAlignment="1">
      <alignment horizontal="center" wrapText="1"/>
    </xf>
    <xf numFmtId="0" fontId="12" fillId="6" borderId="0" xfId="3" applyFont="1" applyFill="1" applyAlignment="1">
      <alignment horizontal="left"/>
    </xf>
    <xf numFmtId="0" fontId="0" fillId="0" borderId="0" xfId="0" applyFill="1" applyAlignment="1">
      <alignment horizontal="center"/>
    </xf>
    <xf numFmtId="0" fontId="0" fillId="0" borderId="0" xfId="0" applyFill="1" applyBorder="1"/>
    <xf numFmtId="0" fontId="0" fillId="6" borderId="0" xfId="0" applyFill="1" applyBorder="1" applyAlignment="1" applyProtection="1">
      <alignment horizontal="left"/>
      <protection locked="0"/>
    </xf>
    <xf numFmtId="0" fontId="3" fillId="6" borderId="13" xfId="0" applyFont="1" applyFill="1" applyBorder="1" applyAlignment="1" applyProtection="1">
      <alignment horizontal="left"/>
      <protection locked="0"/>
    </xf>
    <xf numFmtId="0" fontId="0" fillId="6" borderId="14" xfId="0" applyFill="1" applyBorder="1" applyAlignment="1" applyProtection="1">
      <alignment horizontal="left"/>
      <protection locked="0"/>
    </xf>
    <xf numFmtId="0" fontId="0" fillId="6" borderId="15" xfId="0" applyFill="1" applyBorder="1" applyAlignment="1" applyProtection="1">
      <alignment horizontal="left"/>
      <protection locked="0"/>
    </xf>
    <xf numFmtId="0" fontId="3" fillId="6" borderId="0" xfId="0" applyFont="1" applyFill="1" applyAlignment="1">
      <alignment vertical="top" wrapText="1"/>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3" fillId="6" borderId="0" xfId="0" applyFont="1" applyFill="1" applyAlignment="1">
      <alignment horizontal="left" vertical="top" wrapText="1"/>
    </xf>
    <xf numFmtId="0" fontId="3" fillId="6" borderId="0" xfId="0" applyFont="1" applyFill="1" applyBorder="1" applyAlignment="1">
      <alignment vertical="top"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0" fillId="0" borderId="16" xfId="0" applyBorder="1"/>
    <xf numFmtId="0" fontId="0" fillId="0" borderId="20" xfId="0" applyBorder="1"/>
    <xf numFmtId="0" fontId="0" fillId="0" borderId="17" xfId="0" applyBorder="1"/>
    <xf numFmtId="1" fontId="0" fillId="0" borderId="16" xfId="0" applyNumberFormat="1" applyBorder="1"/>
    <xf numFmtId="1" fontId="0" fillId="0" borderId="18" xfId="0" applyNumberFormat="1" applyBorder="1"/>
    <xf numFmtId="1" fontId="0" fillId="0" borderId="19" xfId="0" applyNumberFormat="1" applyBorder="1"/>
    <xf numFmtId="0" fontId="2" fillId="0" borderId="17" xfId="0" pivotButton="1" applyFont="1" applyBorder="1" applyAlignment="1">
      <alignment horizontal="center" wrapText="1"/>
    </xf>
    <xf numFmtId="0" fontId="2" fillId="0" borderId="16" xfId="0" applyFont="1" applyBorder="1" applyAlignment="1">
      <alignment horizontal="center" wrapText="1"/>
    </xf>
    <xf numFmtId="1" fontId="2" fillId="0" borderId="21" xfId="0" applyNumberFormat="1" applyFont="1" applyBorder="1"/>
    <xf numFmtId="1" fontId="2" fillId="0" borderId="23" xfId="0" applyNumberFormat="1" applyFont="1" applyBorder="1"/>
    <xf numFmtId="1" fontId="2" fillId="0" borderId="24" xfId="0" applyNumberFormat="1" applyFont="1" applyBorder="1"/>
    <xf numFmtId="0" fontId="2" fillId="0" borderId="16" xfId="0" pivotButton="1" applyFont="1" applyBorder="1" applyAlignment="1">
      <alignment horizontal="left" wrapText="1"/>
    </xf>
    <xf numFmtId="0" fontId="2" fillId="0" borderId="21" xfId="0" applyFont="1" applyBorder="1" applyAlignment="1">
      <alignment horizontal="center"/>
    </xf>
    <xf numFmtId="0" fontId="2" fillId="0" borderId="22"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0" borderId="18" xfId="0" applyFont="1" applyBorder="1" applyAlignment="1">
      <alignment horizontal="center" wrapText="1"/>
    </xf>
    <xf numFmtId="0" fontId="2" fillId="0" borderId="19" xfId="0" applyFont="1" applyBorder="1" applyAlignment="1">
      <alignment horizontal="center" wrapText="1"/>
    </xf>
    <xf numFmtId="0" fontId="0" fillId="6" borderId="25" xfId="0" applyFill="1" applyBorder="1"/>
    <xf numFmtId="0" fontId="0" fillId="6" borderId="25" xfId="0" applyFill="1" applyBorder="1" applyAlignment="1">
      <alignment horizontal="left"/>
    </xf>
  </cellXfs>
  <cellStyles count="4">
    <cellStyle name="Hyperlink" xfId="3" builtinId="8"/>
    <cellStyle name="Normal" xfId="0" builtinId="0"/>
    <cellStyle name="Normal 2" xfId="1"/>
    <cellStyle name="Percent 2" xfId="2"/>
  </cellStyles>
  <dxfs count="88">
    <dxf>
      <numFmt numFmtId="1" formatCode="0"/>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font>
        <b/>
      </font>
    </dxf>
    <dxf>
      <font>
        <b/>
      </font>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alignment horizontal="center" wrapText="1" readingOrder="0"/>
    </dxf>
    <dxf>
      <fill>
        <patternFill>
          <bgColor theme="0"/>
        </patternFill>
      </fill>
    </dxf>
    <dxf>
      <fill>
        <patternFill>
          <bgColor theme="0"/>
        </patternFill>
      </fill>
    </dxf>
    <dxf>
      <fill>
        <patternFill>
          <bgColor theme="0"/>
        </patternFill>
      </fill>
    </dxf>
    <dxf>
      <fill>
        <patternFill>
          <bgColor theme="0"/>
        </patternFill>
      </fill>
    </dxf>
    <dxf>
      <font>
        <b/>
      </font>
      <alignment horizontal="center"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font>
        <b/>
      </font>
    </dxf>
    <dxf>
      <font>
        <b/>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b/>
      </font>
    </dxf>
    <dxf>
      <font>
        <b/>
      </font>
    </dxf>
    <dxf>
      <font>
        <b/>
      </font>
    </dxf>
    <dxf>
      <numFmt numFmtId="1" formatCode="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7</xdr:row>
          <xdr:rowOff>85725</xdr:rowOff>
        </xdr:from>
        <xdr:to>
          <xdr:col>2</xdr:col>
          <xdr:colOff>142875</xdr:colOff>
          <xdr:row>10</xdr:row>
          <xdr:rowOff>104775</xdr:rowOff>
        </xdr:to>
        <xdr:sp macro="" textlink="">
          <xdr:nvSpPr>
            <xdr:cNvPr id="7170" name="Button 2" descr="Refresh &#10;Table Now" hidden="1">
              <a:extLst>
                <a:ext uri="{63B3BB69-23CF-44E3-9099-C40C66FF867C}">
                  <a14:compatExt spid="_x0000_s7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Verdana"/>
                  <a:ea typeface="Verdana"/>
                  <a:cs typeface="Verdana"/>
                </a:rPr>
                <a:t>Go to </a:t>
              </a:r>
            </a:p>
            <a:p>
              <a:pPr algn="ctr" rtl="0">
                <a:defRPr sz="1000"/>
              </a:pPr>
              <a:r>
                <a:rPr lang="en-US" sz="1000" b="0" i="0" u="none" strike="noStrike" baseline="0">
                  <a:solidFill>
                    <a:srgbClr val="000000"/>
                  </a:solidFill>
                  <a:latin typeface="Verdana"/>
                  <a:ea typeface="Verdana"/>
                  <a:cs typeface="Verdana"/>
                </a:rPr>
                <a:t>Outputs Sheet</a:t>
              </a:r>
            </a:p>
          </xdr:txBody>
        </xdr:sp>
        <xdr:clientData fPrintsWithSheet="0"/>
      </xdr:twoCellAnchor>
    </mc:Choice>
    <mc:Fallback/>
  </mc:AlternateContent>
  <xdr:twoCellAnchor editAs="oneCell">
    <xdr:from>
      <xdr:col>4</xdr:col>
      <xdr:colOff>695325</xdr:colOff>
      <xdr:row>1</xdr:row>
      <xdr:rowOff>152400</xdr:rowOff>
    </xdr:from>
    <xdr:to>
      <xdr:col>5</xdr:col>
      <xdr:colOff>464738</xdr:colOff>
      <xdr:row>10</xdr:row>
      <xdr:rowOff>119822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29275" y="314325"/>
          <a:ext cx="1160063" cy="14247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240672</xdr:colOff>
      <xdr:row>2</xdr:row>
      <xdr:rowOff>134471</xdr:rowOff>
    </xdr:from>
    <xdr:to>
      <xdr:col>8</xdr:col>
      <xdr:colOff>549088</xdr:colOff>
      <xdr:row>7</xdr:row>
      <xdr:rowOff>169689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2290" y="605118"/>
          <a:ext cx="1160063" cy="142474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wcallah" refreshedDate="40928.396021180553" createdVersion="4" refreshedVersion="6" minRefreshableVersion="3" recordCount="55">
  <cacheSource type="worksheet">
    <worksheetSource ref="B2:Z57" sheet="Storage Data"/>
  </cacheSource>
  <cacheFields count="25">
    <cacheField name="Crop" numFmtId="0">
      <sharedItems count="57">
        <s v="None"/>
        <s v="Artichoke (Globe)"/>
        <s v="Artichoke (Jerusalem)"/>
        <s v="Asparagus"/>
        <s v="Basil"/>
        <s v="Beans (dry)"/>
        <s v="Bean (green)"/>
        <s v="Bean (lima)"/>
        <s v="Bean (Snap)"/>
        <s v="Beet (bunched with tops)"/>
        <s v="Beet (topped)"/>
        <s v="Broccoli"/>
        <s v="Brussels Sprouts"/>
        <s v="Cabbage"/>
        <s v="Carrot (baby)"/>
        <s v="Carrot (mature)"/>
        <s v="Cauliflower"/>
        <s v="Celeriac"/>
        <s v="Celery"/>
        <s v="Chard (swiss)"/>
        <s v="Corn (Sweet)"/>
        <s v="Cucumber"/>
        <s v="Eggplant"/>
        <s v="Endive"/>
        <s v="Escarole"/>
        <s v="Garlic (intact bulbs)"/>
        <s v="Greens (baby greens salad mix)"/>
        <s v="Kale"/>
        <s v="Kohlrabi"/>
        <s v="Leeks (green)"/>
        <s v="Lettuce (head)"/>
        <s v="Melon (Cantaloupe)"/>
        <s v="Melon (Honeydew)"/>
        <s v="Melon (Watermelon)"/>
        <s v="Okra"/>
        <s v="Onion (cured)"/>
        <s v="Onion (green)"/>
        <s v="Parsley"/>
        <s v="Parsnip"/>
        <s v="Pea (green)"/>
        <s v="Peppers (hot)"/>
        <s v="Pepper (sweet)"/>
        <s v="Potato (cured)"/>
        <s v="Pumpkin"/>
        <s v="Radish (topped, winter)"/>
        <s v="Rhubarb"/>
        <s v="Rutabaga"/>
        <s v="Shallots"/>
        <s v="Spinach"/>
        <s v="Squash (Summer)"/>
        <s v="Squash (winter)"/>
        <s v="Sweet Potato"/>
        <s v="Tomato (Mature green)"/>
        <s v="Tomato (firm ripe)"/>
        <s v="Turnip"/>
        <s v="Cabage" u="1"/>
        <s v="Rutabega" u="1"/>
      </sharedItems>
    </cacheField>
    <cacheField name="Qty_lbs (lbs)" numFmtId="0">
      <sharedItems containsString="0" containsBlank="1" containsNumber="1" containsInteger="1" minValue="0" maxValue="4512"/>
    </cacheField>
    <cacheField name="Qty_tons (ton)" numFmtId="0">
      <sharedItems containsString="0" containsBlank="1" containsNumber="1" containsInteger="1" minValue="0" maxValue="4"/>
    </cacheField>
    <cacheField name="Qty_act (ton)" numFmtId="0">
      <sharedItems containsString="0" containsBlank="1" containsNumber="1" minValue="0" maxValue="4"/>
    </cacheField>
    <cacheField name="lbs convert" numFmtId="0">
      <sharedItems containsString="0" containsBlank="1" containsNumber="1" containsInteger="1" minValue="0" maxValue="4550564321" count="42">
        <m/>
        <n v="0"/>
        <n v="45"/>
        <n v="40"/>
        <n v="12"/>
        <n v="21"/>
        <n v="8000"/>
        <n v="4512"/>
        <n v="5850" u="1"/>
        <n v="18200" u="1"/>
        <n v="25360" u="1"/>
        <n v="75000" u="1"/>
        <n v="320" u="1"/>
        <n v="24000" u="1"/>
        <n v="5000" u="1"/>
        <n v="40000" u="1"/>
        <n v="2475" u="1"/>
        <n v="540" u="1"/>
        <n v="50" u="1"/>
        <n v="300" u="1"/>
        <n v="2310" u="1"/>
        <n v="11250" u="1"/>
        <n v="20" u="1"/>
        <n v="7000" u="1"/>
        <n v="56020" u="1"/>
        <n v="2500" u="1"/>
        <n v="20000" u="1"/>
        <n v="451" u="1"/>
        <n v="30000" u="1"/>
        <n v="454" u="1"/>
        <n v="2040" u="1"/>
        <n v="512" u="1"/>
        <n v="5440" u="1"/>
        <n v="3850" u="1"/>
        <n v="454021" u="1"/>
        <n v="2000" u="1"/>
        <n v="4550564321" u="1"/>
        <n v="4552" u="1"/>
        <n v="10000" u="1"/>
        <n v="30" u="1"/>
        <n v="2800" u="1"/>
        <n v="58000" u="1"/>
      </sharedItems>
    </cacheField>
    <cacheField name="include" numFmtId="0">
      <sharedItems containsString="0" containsBlank="1" containsNumber="1" containsInteger="1" minValue="0" maxValue="1" count="3">
        <m/>
        <n v="0"/>
        <n v="1"/>
      </sharedItems>
    </cacheField>
    <cacheField name="Grouping #" numFmtId="0">
      <sharedItems containsSemiMixedTypes="0" containsString="0" containsNumber="1" containsInteger="1" minValue="0" maxValue="5" count="6">
        <n v="0"/>
        <n v="1"/>
        <n v="2"/>
        <n v="4"/>
        <n v="3"/>
        <n v="5"/>
      </sharedItems>
    </cacheField>
    <cacheField name="Optimum Temp (ºF )" numFmtId="0">
      <sharedItems containsSemiMixedTypes="0" containsString="0" containsNumber="1" containsInteger="1" minValue="0" maxValue="57" count="14">
        <n v="0"/>
        <n v="32"/>
        <n v="34"/>
        <n v="55"/>
        <n v="45"/>
        <n v="44"/>
        <n v="38"/>
        <n v="33"/>
        <n v="52"/>
        <n v="31"/>
        <n v="47"/>
        <n v="40"/>
        <n v="50"/>
        <n v="57"/>
      </sharedItems>
    </cacheField>
    <cacheField name="Temp tolerance (+ or - degrees F)" numFmtId="0">
      <sharedItems containsSemiMixedTypes="0" containsString="0" containsNumber="1" containsInteger="1" minValue="0" maxValue="8"/>
    </cacheField>
    <cacheField name="Optimum RH (%)" numFmtId="0">
      <sharedItems containsMixedTypes="1" containsNumber="1" containsInteger="1" minValue="0" maxValue="100" count="16">
        <n v="0"/>
        <s v="&gt;95"/>
        <s v="90-95"/>
        <n v="100"/>
        <s v="40-50"/>
        <n v="90"/>
        <s v="&gt;98"/>
        <n v="98"/>
        <n v="95"/>
        <n v="97"/>
        <n v="65"/>
        <s v="&gt;90"/>
        <n v="70"/>
        <s v="60-70"/>
        <n v="60"/>
        <s v="50-70"/>
      </sharedItems>
    </cacheField>
    <cacheField name="Duration (days)" numFmtId="0">
      <sharedItems containsBlank="1" containsMixedTypes="1" containsNumber="1" containsInteger="1" minValue="0" maxValue="360"/>
    </cacheField>
    <cacheField name="Resp Rate (mg CO2/kg/hr)" numFmtId="0">
      <sharedItems containsSemiMixedTypes="0" containsString="0" containsNumber="1" minValue="0" maxValue="100"/>
    </cacheField>
    <cacheField name="Heat prod. (BTU/ton/day)" numFmtId="0">
      <sharedItems containsSemiMixedTypes="0" containsString="0" containsNumber="1" containsInteger="1" minValue="0" maxValue="22000"/>
    </cacheField>
    <cacheField name="Ethylene Prod (uL/kg hr)" numFmtId="0">
      <sharedItems containsBlank="1" containsMixedTypes="1" containsNumber="1" minValue="0" maxValue="20"/>
    </cacheField>
    <cacheField name="Ethylene sensitivity (uL/L)" numFmtId="0">
      <sharedItems containsBlank="1" containsMixedTypes="1" containsNumber="1" minValue="0" maxValue="1"/>
    </cacheField>
    <cacheField name="pre-cooling temp (ºF)" numFmtId="0">
      <sharedItems containsBlank="1" containsMixedTypes="1" containsNumber="1" containsInteger="1" minValue="0" maxValue="55"/>
    </cacheField>
    <cacheField name="pre-cooling time sensitivity (hr after harvest)" numFmtId="0">
      <sharedItems containsBlank="1" containsMixedTypes="1" containsNumber="1" containsInteger="1" minValue="0" maxValue="24"/>
    </cacheField>
    <cacheField name="highest freezing point (ºF)" numFmtId="0">
      <sharedItems containsString="0" containsBlank="1" containsNumber="1" minValue="0" maxValue="50"/>
    </cacheField>
    <cacheField name="approximate lowest safe temp (ºF)" numFmtId="0">
      <sharedItems containsBlank="1" containsMixedTypes="1" containsNumber="1" containsInteger="1" minValue="0" maxValue="55"/>
    </cacheField>
    <cacheField name="Product Storage Density (lb/ft3)" numFmtId="0">
      <sharedItems containsSemiMixedTypes="0" containsString="0" containsNumber="1" minValue="0" maxValue="54"/>
    </cacheField>
    <cacheField name="Gross Density Allowance (lb/ft3)" numFmtId="0">
      <sharedItems containsSemiMixedTypes="0" containsString="0" containsNumber="1" minValue="0" maxValue="36.018000000000001"/>
    </cacheField>
    <cacheField name="Product Volume (ft3)" numFmtId="0">
      <sharedItems containsSemiMixedTypes="0" containsString="0" containsNumber="1" minValue="0" maxValue="320"/>
    </cacheField>
    <cacheField name="Total Volume of Space (ft3)" numFmtId="0">
      <sharedItems containsSemiMixedTypes="0" containsString="0" containsNumber="1" minValue="0" maxValue="479.76011994002994"/>
    </cacheField>
    <cacheField name="Square Footage (ft2) at 8 ft height" numFmtId="0">
      <sharedItems containsSemiMixedTypes="0" containsString="0" containsNumber="1" minValue="0" maxValue="53.306679993336658"/>
    </cacheField>
    <cacheField name="total heat prod. (BTU/hr)" numFmtId="0">
      <sharedItems containsSemiMixedTypes="0" containsString="0" containsNumber="1" minValue="0" maxValue="5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x v="0"/>
    <m/>
    <m/>
    <m/>
    <x v="0"/>
    <x v="0"/>
    <x v="0"/>
    <x v="0"/>
    <n v="0"/>
    <x v="0"/>
    <n v="0"/>
    <n v="0"/>
    <n v="0"/>
    <n v="0"/>
    <n v="0"/>
    <n v="0"/>
    <n v="0"/>
    <n v="0"/>
    <n v="0"/>
    <n v="0"/>
    <n v="0"/>
    <n v="0"/>
    <n v="0"/>
    <n v="0"/>
    <n v="0"/>
  </r>
  <r>
    <x v="1"/>
    <n v="0"/>
    <n v="0"/>
    <n v="0"/>
    <x v="1"/>
    <x v="1"/>
    <x v="1"/>
    <x v="1"/>
    <n v="0"/>
    <x v="1"/>
    <s v="14-21"/>
    <n v="16"/>
    <n v="3520"/>
    <s v="very low"/>
    <s v="not"/>
    <n v="41"/>
    <n v="24"/>
    <n v="29.9"/>
    <m/>
    <n v="13"/>
    <n v="19.490254872563717"/>
    <n v="0"/>
    <n v="0"/>
    <n v="0"/>
    <n v="0"/>
  </r>
  <r>
    <x v="2"/>
    <n v="45"/>
    <n v="0"/>
    <n v="2.2499999999999999E-2"/>
    <x v="2"/>
    <x v="2"/>
    <x v="1"/>
    <x v="1"/>
    <n v="1"/>
    <x v="2"/>
    <s v="120-150"/>
    <n v="1"/>
    <n v="220"/>
    <s v="very low"/>
    <s v="low"/>
    <m/>
    <m/>
    <n v="28"/>
    <m/>
    <n v="40"/>
    <n v="26.68"/>
    <n v="1.125"/>
    <n v="1.686656671664168"/>
    <n v="0.18740629685157423"/>
    <n v="0.20625000000000002"/>
  </r>
  <r>
    <x v="3"/>
    <n v="0"/>
    <n v="0"/>
    <n v="0"/>
    <x v="1"/>
    <x v="1"/>
    <x v="1"/>
    <x v="2"/>
    <n v="2"/>
    <x v="3"/>
    <s v="14-21"/>
    <n v="80"/>
    <n v="17600"/>
    <n v="3"/>
    <s v="toughens spears"/>
    <n v="32"/>
    <s v="immediate"/>
    <n v="30.9"/>
    <s v="32-36"/>
    <n v="25"/>
    <n v="16.675000000000001"/>
    <n v="0"/>
    <n v="0"/>
    <n v="0"/>
    <n v="0"/>
  </r>
  <r>
    <x v="4"/>
    <n v="0"/>
    <n v="0"/>
    <n v="0"/>
    <x v="1"/>
    <x v="1"/>
    <x v="2"/>
    <x v="3"/>
    <n v="3"/>
    <x v="2"/>
    <n v="14"/>
    <n v="71"/>
    <n v="15620"/>
    <s v="very low"/>
    <m/>
    <n v="55"/>
    <m/>
    <n v="40"/>
    <m/>
    <n v="23"/>
    <n v="15.341000000000001"/>
    <n v="0"/>
    <n v="0"/>
    <n v="0"/>
    <n v="0"/>
  </r>
  <r>
    <x v="5"/>
    <n v="40"/>
    <n v="0"/>
    <n v="0.02"/>
    <x v="3"/>
    <x v="2"/>
    <x v="3"/>
    <x v="4"/>
    <n v="5"/>
    <x v="4"/>
    <s v="180-300"/>
    <n v="0"/>
    <n v="0"/>
    <m/>
    <m/>
    <m/>
    <m/>
    <m/>
    <m/>
    <n v="54"/>
    <n v="36.018000000000001"/>
    <n v="0.7407407407407407"/>
    <n v="1.1105558331945138"/>
    <n v="0.1233950925771682"/>
    <n v="0"/>
  </r>
  <r>
    <x v="6"/>
    <n v="0"/>
    <n v="0"/>
    <n v="0"/>
    <x v="1"/>
    <x v="1"/>
    <x v="2"/>
    <x v="5"/>
    <n v="1"/>
    <x v="1"/>
    <s v="10-14"/>
    <n v="66"/>
    <n v="14520"/>
    <n v="0.5"/>
    <n v="0.01"/>
    <m/>
    <m/>
    <n v="30.7"/>
    <m/>
    <n v="14"/>
    <n v="9.338000000000001"/>
    <n v="0"/>
    <n v="0"/>
    <n v="0"/>
    <n v="0"/>
  </r>
  <r>
    <x v="7"/>
    <n v="0"/>
    <n v="0"/>
    <n v="0"/>
    <x v="1"/>
    <x v="1"/>
    <x v="3"/>
    <x v="6"/>
    <n v="4"/>
    <x v="5"/>
    <n v="7"/>
    <n v="30"/>
    <n v="6600"/>
    <m/>
    <m/>
    <m/>
    <m/>
    <n v="31"/>
    <s v="34-40"/>
    <n v="50"/>
    <n v="33.35"/>
    <n v="0"/>
    <n v="0"/>
    <n v="0"/>
    <n v="0"/>
  </r>
  <r>
    <x v="8"/>
    <n v="45"/>
    <n v="0"/>
    <n v="2.2499999999999999E-2"/>
    <x v="2"/>
    <x v="2"/>
    <x v="2"/>
    <x v="5"/>
    <n v="1"/>
    <x v="1"/>
    <s v="8-12"/>
    <n v="66"/>
    <n v="14520"/>
    <n v="0.05"/>
    <n v="0.01"/>
    <m/>
    <m/>
    <n v="30.7"/>
    <n v="45"/>
    <n v="14"/>
    <n v="9.338000000000001"/>
    <n v="3.2142857142857144"/>
    <n v="4.8190190618976221"/>
    <n v="0.5354465624330691"/>
    <n v="13.612499999999999"/>
  </r>
  <r>
    <x v="9"/>
    <n v="12"/>
    <n v="0"/>
    <n v="6.0000000000000001E-3"/>
    <x v="4"/>
    <x v="2"/>
    <x v="1"/>
    <x v="1"/>
    <n v="0"/>
    <x v="6"/>
    <s v="10-14"/>
    <n v="5"/>
    <n v="1100"/>
    <s v="&lt;.1"/>
    <m/>
    <n v="41"/>
    <n v="24"/>
    <n v="31.3"/>
    <m/>
    <n v="40"/>
    <n v="26.68"/>
    <n v="0.3"/>
    <n v="0.4497751124437781"/>
    <n v="4.9975012493753121E-2"/>
    <n v="0.27500000000000002"/>
  </r>
  <r>
    <x v="10"/>
    <n v="0"/>
    <n v="0"/>
    <n v="0"/>
    <x v="1"/>
    <x v="1"/>
    <x v="1"/>
    <x v="7"/>
    <n v="1"/>
    <x v="7"/>
    <s v="120-300"/>
    <n v="5"/>
    <n v="1100"/>
    <s v="&lt;.1"/>
    <s v="not particularly"/>
    <n v="39"/>
    <s v="4-6"/>
    <n v="30.3"/>
    <m/>
    <n v="23"/>
    <n v="15.341000000000001"/>
    <n v="0"/>
    <n v="0"/>
    <n v="0"/>
    <n v="0"/>
  </r>
  <r>
    <x v="11"/>
    <n v="21"/>
    <n v="0"/>
    <n v="1.0500000000000001E-2"/>
    <x v="5"/>
    <x v="2"/>
    <x v="1"/>
    <x v="1"/>
    <n v="0"/>
    <x v="6"/>
    <s v="14-21"/>
    <n v="20"/>
    <n v="4400"/>
    <s v="&lt;.1"/>
    <s v="extremely"/>
    <n v="32"/>
    <m/>
    <n v="30.9"/>
    <m/>
    <n v="13"/>
    <n v="8.6710000000000012"/>
    <n v="1.6153846153846154"/>
    <n v="2.4218659900818817"/>
    <n v="0.26909622112020909"/>
    <n v="1.925"/>
  </r>
  <r>
    <x v="12"/>
    <n v="0"/>
    <n v="4"/>
    <n v="4"/>
    <x v="6"/>
    <x v="2"/>
    <x v="1"/>
    <x v="1"/>
    <n v="0"/>
    <x v="8"/>
    <s v="20-30"/>
    <n v="15"/>
    <n v="3300"/>
    <s v="&lt;.25"/>
    <s v="sensitive"/>
    <m/>
    <m/>
    <n v="30.5"/>
    <m/>
    <n v="25"/>
    <n v="16.675000000000001"/>
    <n v="320"/>
    <n v="479.76011994002994"/>
    <n v="53.306679993336658"/>
    <n v="550"/>
  </r>
  <r>
    <x v="13"/>
    <n v="0"/>
    <n v="0"/>
    <n v="0"/>
    <x v="1"/>
    <x v="1"/>
    <x v="1"/>
    <x v="1"/>
    <n v="0"/>
    <x v="6"/>
    <s v="up to 150"/>
    <n v="4"/>
    <n v="880"/>
    <s v="&lt;.1"/>
    <n v="1"/>
    <m/>
    <m/>
    <n v="30.5"/>
    <m/>
    <n v="17"/>
    <n v="11.339"/>
    <n v="0"/>
    <n v="0"/>
    <n v="0"/>
    <n v="0"/>
  </r>
  <r>
    <x v="14"/>
    <n v="0"/>
    <n v="0"/>
    <n v="0"/>
    <x v="1"/>
    <x v="1"/>
    <x v="1"/>
    <x v="1"/>
    <n v="0"/>
    <x v="6"/>
    <s v="30-40"/>
    <n v="4"/>
    <n v="880"/>
    <s v="&lt;.1"/>
    <n v="1"/>
    <m/>
    <m/>
    <n v="29.8"/>
    <m/>
    <n v="26"/>
    <n v="17.342000000000002"/>
    <n v="0"/>
    <n v="0"/>
    <n v="0"/>
    <n v="0"/>
  </r>
  <r>
    <x v="15"/>
    <n v="0"/>
    <n v="0"/>
    <n v="0"/>
    <x v="1"/>
    <x v="1"/>
    <x v="1"/>
    <x v="1"/>
    <n v="0"/>
    <x v="6"/>
    <s v="200-270"/>
    <n v="10"/>
    <n v="2200"/>
    <s v="&lt;.1"/>
    <n v="0.2"/>
    <n v="41"/>
    <n v="1"/>
    <n v="29.8"/>
    <m/>
    <n v="22"/>
    <n v="14.674000000000001"/>
    <n v="0"/>
    <n v="0"/>
    <n v="0"/>
    <n v="0"/>
  </r>
  <r>
    <x v="16"/>
    <n v="0"/>
    <n v="0"/>
    <n v="0"/>
    <x v="1"/>
    <x v="1"/>
    <x v="1"/>
    <x v="1"/>
    <n v="0"/>
    <x v="6"/>
    <s v="14-21"/>
    <n v="20"/>
    <n v="4400"/>
    <s v="&lt;.1"/>
    <s v="extremely"/>
    <n v="32"/>
    <m/>
    <n v="30.6"/>
    <m/>
    <n v="16"/>
    <n v="10.672000000000001"/>
    <n v="0"/>
    <n v="0"/>
    <n v="0"/>
    <n v="0"/>
  </r>
  <r>
    <x v="17"/>
    <n v="0"/>
    <n v="0"/>
    <n v="0"/>
    <x v="1"/>
    <x v="1"/>
    <x v="1"/>
    <x v="2"/>
    <n v="2"/>
    <x v="7"/>
    <s v="180-240"/>
    <n v="6.5"/>
    <n v="1430"/>
    <s v="&lt;.1"/>
    <s v="sensitive"/>
    <n v="32"/>
    <m/>
    <m/>
    <m/>
    <n v="42"/>
    <n v="28.014000000000003"/>
    <n v="0"/>
    <n v="0"/>
    <n v="0"/>
    <n v="0"/>
  </r>
  <r>
    <x v="18"/>
    <n v="0"/>
    <n v="0"/>
    <n v="0"/>
    <x v="1"/>
    <x v="1"/>
    <x v="1"/>
    <x v="1"/>
    <n v="1"/>
    <x v="1"/>
    <s v="37-50"/>
    <n v="15"/>
    <n v="3300"/>
    <s v="&lt;.1"/>
    <s v="not realy (&lt;10)"/>
    <n v="32"/>
    <n v="1"/>
    <n v="31.1"/>
    <m/>
    <n v="30"/>
    <n v="20.010000000000002"/>
    <n v="0"/>
    <n v="0"/>
    <n v="0"/>
    <n v="0"/>
  </r>
  <r>
    <x v="19"/>
    <n v="0"/>
    <n v="0"/>
    <n v="0"/>
    <x v="1"/>
    <x v="1"/>
    <x v="1"/>
    <x v="1"/>
    <n v="1"/>
    <x v="9"/>
    <s v="7-14"/>
    <n v="18"/>
    <n v="3960"/>
    <n v="13"/>
    <s v="very high"/>
    <m/>
    <m/>
    <m/>
    <m/>
    <n v="8.5"/>
    <n v="5.6695000000000002"/>
    <n v="0"/>
    <n v="0"/>
    <n v="0"/>
    <n v="0"/>
  </r>
  <r>
    <x v="20"/>
    <n v="0"/>
    <n v="0"/>
    <n v="0"/>
    <x v="1"/>
    <x v="1"/>
    <x v="1"/>
    <x v="1"/>
    <n v="0"/>
    <x v="6"/>
    <n v="14"/>
    <n v="40"/>
    <n v="8800"/>
    <n v="0"/>
    <s v="not very"/>
    <n v="32"/>
    <n v="1"/>
    <n v="30.9"/>
    <m/>
    <n v="16"/>
    <n v="10.672000000000001"/>
    <n v="0"/>
    <n v="0"/>
    <n v="0"/>
    <n v="0"/>
  </r>
  <r>
    <x v="21"/>
    <n v="0"/>
    <n v="0"/>
    <n v="0"/>
    <x v="1"/>
    <x v="1"/>
    <x v="2"/>
    <x v="8"/>
    <n v="2"/>
    <x v="8"/>
    <n v="10"/>
    <n v="26"/>
    <n v="5720"/>
    <s v="&lt;.1"/>
    <s v="very high"/>
    <m/>
    <m/>
    <n v="31.1"/>
    <n v="45"/>
    <n v="20"/>
    <n v="13.34"/>
    <n v="0"/>
    <n v="0"/>
    <n v="0"/>
    <n v="0"/>
  </r>
  <r>
    <x v="22"/>
    <n v="0"/>
    <n v="0"/>
    <n v="0"/>
    <x v="1"/>
    <x v="1"/>
    <x v="2"/>
    <x v="8"/>
    <n v="1"/>
    <x v="8"/>
    <n v="10"/>
    <n v="100"/>
    <n v="22000"/>
    <n v="0.5"/>
    <s v="moderate-high"/>
    <n v="50"/>
    <n v="1"/>
    <n v="30.6"/>
    <n v="45"/>
    <n v="13"/>
    <n v="8.6710000000000012"/>
    <n v="0"/>
    <n v="0"/>
    <n v="0"/>
    <n v="0"/>
  </r>
  <r>
    <x v="23"/>
    <n v="0"/>
    <n v="0"/>
    <n v="0"/>
    <x v="1"/>
    <x v="1"/>
    <x v="1"/>
    <x v="1"/>
    <n v="0"/>
    <x v="6"/>
    <s v="14-21"/>
    <n v="45"/>
    <n v="9900"/>
    <s v="&lt;.1"/>
    <s v="leaf yellowing"/>
    <n v="32"/>
    <m/>
    <n v="31.6"/>
    <m/>
    <n v="23"/>
    <n v="15.341000000000001"/>
    <n v="0"/>
    <n v="0"/>
    <n v="0"/>
    <n v="0"/>
  </r>
  <r>
    <x v="24"/>
    <n v="0"/>
    <n v="0"/>
    <n v="0"/>
    <x v="1"/>
    <x v="1"/>
    <x v="1"/>
    <x v="1"/>
    <n v="0"/>
    <x v="6"/>
    <s v="14-21"/>
    <n v="45"/>
    <n v="9900"/>
    <s v="&lt;.1"/>
    <s v="leaf yellowing"/>
    <n v="32"/>
    <m/>
    <m/>
    <m/>
    <n v="23"/>
    <n v="15.341000000000001"/>
    <n v="0"/>
    <n v="0"/>
    <n v="0"/>
    <n v="0"/>
  </r>
  <r>
    <x v="25"/>
    <n v="0"/>
    <n v="0"/>
    <n v="0"/>
    <x v="1"/>
    <x v="1"/>
    <x v="4"/>
    <x v="9"/>
    <n v="1"/>
    <x v="10"/>
    <s v="250-300"/>
    <n v="12"/>
    <n v="2640"/>
    <s v="very low"/>
    <s v="not"/>
    <m/>
    <m/>
    <n v="30"/>
    <m/>
    <n v="30"/>
    <n v="20.010000000000002"/>
    <n v="0"/>
    <n v="0"/>
    <n v="0"/>
    <n v="0"/>
  </r>
  <r>
    <x v="26"/>
    <n v="0"/>
    <n v="0"/>
    <n v="0"/>
    <x v="1"/>
    <x v="1"/>
    <x v="1"/>
    <x v="2"/>
    <n v="2"/>
    <x v="1"/>
    <s v="10-14"/>
    <n v="30"/>
    <n v="6600"/>
    <s v="very low"/>
    <s v="extremely"/>
    <n v="32"/>
    <s v="asap"/>
    <m/>
    <m/>
    <n v="8.5"/>
    <n v="5.6695000000000002"/>
    <n v="0"/>
    <n v="0"/>
    <n v="0"/>
    <n v="0"/>
  </r>
  <r>
    <x v="27"/>
    <n v="0"/>
    <n v="0"/>
    <n v="0"/>
    <x v="1"/>
    <x v="1"/>
    <x v="1"/>
    <x v="1"/>
    <n v="0"/>
    <x v="8"/>
    <m/>
    <n v="15"/>
    <n v="3300"/>
    <s v="&lt;.1"/>
    <s v="very high"/>
    <m/>
    <m/>
    <n v="31.1"/>
    <m/>
    <n v="31"/>
    <n v="20.677"/>
    <n v="0"/>
    <n v="0"/>
    <n v="0"/>
    <n v="0"/>
  </r>
  <r>
    <x v="28"/>
    <n v="0"/>
    <n v="0"/>
    <n v="0"/>
    <x v="1"/>
    <x v="1"/>
    <x v="1"/>
    <x v="1"/>
    <n v="0"/>
    <x v="6"/>
    <s v="60-90"/>
    <n v="10"/>
    <n v="2200"/>
    <s v="very low"/>
    <s v="low"/>
    <m/>
    <m/>
    <n v="30.2"/>
    <m/>
    <n v="42"/>
    <n v="28.014000000000003"/>
    <n v="0"/>
    <n v="0"/>
    <n v="0"/>
    <n v="0"/>
  </r>
  <r>
    <x v="29"/>
    <n v="0"/>
    <n v="0"/>
    <n v="0"/>
    <x v="1"/>
    <x v="1"/>
    <x v="1"/>
    <x v="1"/>
    <n v="1"/>
    <x v="1"/>
    <s v="60-90"/>
    <n v="15"/>
    <n v="3300"/>
    <s v="&lt;.1"/>
    <s v="moderate"/>
    <n v="32"/>
    <s v="promptly"/>
    <n v="30.7"/>
    <m/>
    <n v="35"/>
    <n v="23.345000000000002"/>
    <n v="0"/>
    <n v="0"/>
    <n v="0"/>
    <n v="0"/>
  </r>
  <r>
    <x v="30"/>
    <n v="0"/>
    <n v="0"/>
    <n v="0"/>
    <x v="1"/>
    <x v="1"/>
    <x v="1"/>
    <x v="1"/>
    <n v="0"/>
    <x v="6"/>
    <n v="25"/>
    <n v="20"/>
    <n v="4400"/>
    <s v="&lt;.1"/>
    <s v="leaf yellowing"/>
    <n v="32"/>
    <m/>
    <n v="31.6"/>
    <m/>
    <n v="25"/>
    <n v="16.675000000000001"/>
    <n v="0"/>
    <n v="0"/>
    <n v="0"/>
    <n v="0"/>
  </r>
  <r>
    <x v="31"/>
    <n v="0"/>
    <n v="0"/>
    <n v="0"/>
    <x v="1"/>
    <x v="1"/>
    <x v="2"/>
    <x v="6"/>
    <n v="2"/>
    <x v="8"/>
    <s v="5-15"/>
    <n v="5"/>
    <n v="1100"/>
    <n v="10"/>
    <s v="moderately sensitive"/>
    <m/>
    <m/>
    <n v="29.9"/>
    <s v="36-41"/>
    <n v="25"/>
    <n v="16.675000000000001"/>
    <n v="0"/>
    <n v="0"/>
    <n v="0"/>
    <n v="0"/>
  </r>
  <r>
    <x v="32"/>
    <n v="0"/>
    <n v="0"/>
    <n v="0"/>
    <x v="1"/>
    <x v="1"/>
    <x v="4"/>
    <x v="4"/>
    <n v="0"/>
    <x v="2"/>
    <s v="20"/>
    <n v="10"/>
    <n v="2200"/>
    <n v="20"/>
    <s v="ripens "/>
    <m/>
    <m/>
    <n v="30.3"/>
    <n v="45"/>
    <n v="24"/>
    <n v="16.008000000000003"/>
    <n v="0"/>
    <n v="0"/>
    <n v="0"/>
    <n v="0"/>
  </r>
  <r>
    <x v="33"/>
    <n v="0"/>
    <n v="0"/>
    <n v="0"/>
    <x v="1"/>
    <x v="1"/>
    <x v="4"/>
    <x v="3"/>
    <n v="5"/>
    <x v="5"/>
    <n v="14"/>
    <n v="10"/>
    <n v="2200"/>
    <n v="0.5"/>
    <s v="low"/>
    <s v="extremely"/>
    <m/>
    <n v="50"/>
    <n v="40"/>
    <n v="27"/>
    <n v="18.009"/>
    <n v="0"/>
    <n v="0"/>
    <n v="0"/>
    <n v="0"/>
  </r>
  <r>
    <x v="34"/>
    <n v="0"/>
    <n v="0"/>
    <n v="0"/>
    <x v="1"/>
    <x v="1"/>
    <x v="4"/>
    <x v="10"/>
    <n v="2"/>
    <x v="11"/>
    <s v="7-14"/>
    <n v="20"/>
    <n v="4400"/>
    <n v="0.5"/>
    <n v="1"/>
    <n v="32"/>
    <s v="asap"/>
    <n v="28.7"/>
    <n v="45"/>
    <n v="20"/>
    <n v="13.34"/>
    <n v="0"/>
    <n v="0"/>
    <n v="0"/>
    <n v="0"/>
  </r>
  <r>
    <x v="35"/>
    <n v="0"/>
    <n v="0"/>
    <n v="0"/>
    <x v="1"/>
    <x v="1"/>
    <x v="4"/>
    <x v="1"/>
    <n v="0"/>
    <x v="12"/>
    <s v="200-300"/>
    <n v="3"/>
    <n v="660"/>
    <s v="&lt;.1"/>
    <s v="very low"/>
    <m/>
    <m/>
    <n v="30.6"/>
    <m/>
    <n v="35"/>
    <n v="23.345000000000002"/>
    <n v="0"/>
    <n v="0"/>
    <n v="0"/>
    <n v="0"/>
  </r>
  <r>
    <x v="36"/>
    <n v="0"/>
    <n v="0"/>
    <n v="0"/>
    <x v="1"/>
    <x v="1"/>
    <x v="1"/>
    <x v="1"/>
    <n v="0"/>
    <x v="9"/>
    <s v="20-30"/>
    <n v="3"/>
    <n v="660"/>
    <s v="&lt;.1"/>
    <s v="very low"/>
    <s v="&lt;29"/>
    <s v="4-6"/>
    <n v="30.4"/>
    <m/>
    <n v="22"/>
    <n v="14.674000000000001"/>
    <n v="0"/>
    <n v="0"/>
    <n v="0"/>
    <n v="0"/>
  </r>
  <r>
    <x v="37"/>
    <n v="0"/>
    <n v="0"/>
    <n v="0"/>
    <x v="1"/>
    <x v="1"/>
    <x v="1"/>
    <x v="1"/>
    <n v="0"/>
    <x v="8"/>
    <s v="60-90"/>
    <n v="30"/>
    <n v="6600"/>
    <n v="0.08"/>
    <n v="0.4"/>
    <m/>
    <s v="rapid"/>
    <n v="30"/>
    <m/>
    <n v="25"/>
    <n v="16.675000000000001"/>
    <n v="0"/>
    <n v="0"/>
    <n v="0"/>
    <n v="0"/>
  </r>
  <r>
    <x v="38"/>
    <n v="0"/>
    <n v="0"/>
    <n v="0"/>
    <x v="1"/>
    <x v="1"/>
    <x v="1"/>
    <x v="1"/>
    <n v="0"/>
    <x v="6"/>
    <s v="200-270"/>
    <n v="10"/>
    <n v="2200"/>
    <s v="&lt;.1"/>
    <s v="high"/>
    <n v="41"/>
    <s v="immediate"/>
    <n v="30.4"/>
    <m/>
    <n v="36"/>
    <n v="24.012"/>
    <n v="0"/>
    <n v="0"/>
    <n v="0"/>
    <n v="0"/>
  </r>
  <r>
    <x v="39"/>
    <n v="0"/>
    <n v="0"/>
    <n v="0"/>
    <x v="1"/>
    <x v="1"/>
    <x v="1"/>
    <x v="1"/>
    <n v="1"/>
    <x v="1"/>
    <s v="7-14"/>
    <n v="40"/>
    <n v="8800"/>
    <s v="&lt;.1"/>
    <s v="sensitive"/>
    <n v="32"/>
    <s v="prompt"/>
    <n v="30.9"/>
    <m/>
    <n v="23"/>
    <n v="15.341000000000001"/>
    <n v="0"/>
    <n v="0"/>
    <n v="0"/>
    <n v="0"/>
  </r>
  <r>
    <x v="40"/>
    <n v="0"/>
    <n v="0"/>
    <n v="0"/>
    <x v="1"/>
    <x v="1"/>
    <x v="5"/>
    <x v="11"/>
    <n v="8"/>
    <x v="13"/>
    <n v="180"/>
    <n v="8"/>
    <n v="1760"/>
    <s v="&lt;.1"/>
    <s v="variety dependant"/>
    <m/>
    <m/>
    <m/>
    <m/>
    <n v="21"/>
    <n v="14.007000000000001"/>
    <n v="0"/>
    <n v="0"/>
    <n v="0"/>
    <n v="0"/>
  </r>
  <r>
    <x v="41"/>
    <n v="0"/>
    <n v="0"/>
    <n v="0"/>
    <x v="1"/>
    <x v="1"/>
    <x v="2"/>
    <x v="12"/>
    <n v="5"/>
    <x v="8"/>
    <s v="14-21"/>
    <n v="7"/>
    <n v="1540"/>
    <s v="&lt;.1"/>
    <s v="sensitive"/>
    <n v="45"/>
    <s v="immediate"/>
    <n v="30.7"/>
    <n v="45"/>
    <n v="41"/>
    <n v="27.347000000000001"/>
    <n v="0"/>
    <n v="0"/>
    <n v="0"/>
    <n v="0"/>
  </r>
  <r>
    <x v="42"/>
    <n v="4512"/>
    <n v="0"/>
    <n v="2.2559999999999998"/>
    <x v="7"/>
    <x v="2"/>
    <x v="2"/>
    <x v="11"/>
    <n v="2"/>
    <x v="8"/>
    <s v="30-360"/>
    <n v="15"/>
    <n v="3300"/>
    <s v="&lt;.1"/>
    <s v="not very"/>
    <m/>
    <m/>
    <n v="30.9"/>
    <n v="38"/>
    <n v="42"/>
    <n v="28.014000000000003"/>
    <n v="107.42857142857143"/>
    <n v="161.06232597986718"/>
    <n v="17.895813997763021"/>
    <n v="310.2"/>
  </r>
  <r>
    <x v="43"/>
    <n v="0"/>
    <n v="0"/>
    <n v="0"/>
    <x v="1"/>
    <x v="1"/>
    <x v="3"/>
    <x v="8"/>
    <n v="2"/>
    <x v="14"/>
    <s v="60-90"/>
    <n v="100"/>
    <n v="22000"/>
    <s v="trace amounts"/>
    <s v="sensitive"/>
    <m/>
    <m/>
    <n v="30.5"/>
    <n v="50"/>
    <n v="35"/>
    <n v="23.345000000000002"/>
    <n v="0"/>
    <n v="0"/>
    <n v="0"/>
    <n v="0"/>
  </r>
  <r>
    <x v="44"/>
    <n v="0"/>
    <n v="0"/>
    <n v="0"/>
    <x v="1"/>
    <x v="1"/>
    <x v="1"/>
    <x v="1"/>
    <n v="1"/>
    <x v="8"/>
    <s v="60-120"/>
    <n v="16"/>
    <n v="3520"/>
    <s v="&lt;.1"/>
    <s v="not particularly"/>
    <n v="35"/>
    <m/>
    <m/>
    <m/>
    <n v="41"/>
    <n v="27.347000000000001"/>
    <n v="0"/>
    <n v="0"/>
    <n v="0"/>
    <n v="0"/>
  </r>
  <r>
    <x v="45"/>
    <n v="0"/>
    <n v="0"/>
    <n v="0"/>
    <x v="1"/>
    <x v="1"/>
    <x v="1"/>
    <x v="1"/>
    <n v="0"/>
    <x v="1"/>
    <s v="15-30"/>
    <n v="10"/>
    <n v="2200"/>
    <s v="&lt;.1"/>
    <s v="low"/>
    <n v="32"/>
    <m/>
    <n v="30.3"/>
    <m/>
    <n v="34"/>
    <n v="22.678000000000001"/>
    <n v="0"/>
    <n v="0"/>
    <n v="0"/>
    <n v="0"/>
  </r>
  <r>
    <x v="46"/>
    <n v="0"/>
    <n v="0"/>
    <n v="0"/>
    <x v="1"/>
    <x v="1"/>
    <x v="1"/>
    <x v="1"/>
    <n v="0"/>
    <x v="6"/>
    <s v="120-150"/>
    <n v="5"/>
    <n v="1100"/>
    <s v="&lt;.1"/>
    <m/>
    <n v="32"/>
    <n v="3"/>
    <n v="30"/>
    <m/>
    <n v="42"/>
    <n v="28.014000000000003"/>
    <n v="0"/>
    <n v="0"/>
    <n v="0"/>
    <n v="0"/>
  </r>
  <r>
    <x v="47"/>
    <n v="0"/>
    <n v="0"/>
    <n v="0"/>
    <x v="1"/>
    <x v="1"/>
    <x v="4"/>
    <x v="1"/>
    <n v="0"/>
    <x v="12"/>
    <s v="200-300"/>
    <n v="3"/>
    <n v="660"/>
    <s v="&lt;.1"/>
    <s v="very low"/>
    <m/>
    <m/>
    <n v="30.6"/>
    <m/>
    <n v="40"/>
    <n v="26.68"/>
    <n v="0"/>
    <n v="0"/>
    <n v="0"/>
    <n v="0"/>
  </r>
  <r>
    <x v="48"/>
    <n v="0"/>
    <n v="0"/>
    <n v="0"/>
    <x v="1"/>
    <x v="1"/>
    <x v="1"/>
    <x v="1"/>
    <n v="0"/>
    <x v="6"/>
    <s v="10-14"/>
    <n v="20"/>
    <n v="4400"/>
    <s v="&lt;.1"/>
    <s v="rapid yellowing"/>
    <m/>
    <m/>
    <n v="31.5"/>
    <m/>
    <n v="31"/>
    <n v="20.677"/>
    <n v="0"/>
    <n v="0"/>
    <n v="0"/>
    <n v="0"/>
  </r>
  <r>
    <x v="49"/>
    <n v="0"/>
    <n v="0"/>
    <n v="0"/>
    <x v="1"/>
    <x v="1"/>
    <x v="2"/>
    <x v="4"/>
    <n v="2"/>
    <x v="8"/>
    <s v="&lt;14"/>
    <n v="25"/>
    <n v="5500"/>
    <s v="low-moderate"/>
    <s v="increased yellowing"/>
    <m/>
    <m/>
    <n v="31.1"/>
    <n v="45"/>
    <n v="35"/>
    <n v="23.345000000000002"/>
    <n v="0"/>
    <n v="0"/>
    <n v="0"/>
    <n v="0"/>
  </r>
  <r>
    <x v="50"/>
    <n v="0"/>
    <n v="0"/>
    <n v="0"/>
    <x v="1"/>
    <x v="1"/>
    <x v="3"/>
    <x v="12"/>
    <n v="0"/>
    <x v="15"/>
    <s v="60-90"/>
    <n v="100"/>
    <n v="22000"/>
    <s v="trace amounts"/>
    <s v="yellowing"/>
    <m/>
    <m/>
    <n v="30.5"/>
    <n v="45"/>
    <n v="35"/>
    <n v="23.345000000000002"/>
    <n v="0"/>
    <n v="0"/>
    <n v="0"/>
    <n v="0"/>
  </r>
  <r>
    <x v="51"/>
    <n v="0"/>
    <n v="0"/>
    <n v="0"/>
    <x v="1"/>
    <x v="1"/>
    <x v="5"/>
    <x v="13"/>
    <n v="2"/>
    <x v="5"/>
    <n v="360"/>
    <n v="7"/>
    <n v="1540"/>
    <s v="&lt;.1"/>
    <s v="should be avoided"/>
    <m/>
    <m/>
    <n v="29.7"/>
    <n v="55"/>
    <n v="25"/>
    <n v="16.675000000000001"/>
    <n v="0"/>
    <n v="0"/>
    <n v="0"/>
    <n v="0"/>
  </r>
  <r>
    <x v="52"/>
    <n v="0"/>
    <n v="0"/>
    <n v="0"/>
    <x v="1"/>
    <x v="1"/>
    <x v="2"/>
    <x v="8"/>
    <n v="2"/>
    <x v="8"/>
    <s v="7-21"/>
    <n v="10"/>
    <n v="2200"/>
    <s v="increases w/ ripening"/>
    <s v="causes ripening"/>
    <n v="54"/>
    <m/>
    <n v="31"/>
    <n v="55"/>
    <n v="25"/>
    <n v="16.675000000000001"/>
    <n v="0"/>
    <n v="0"/>
    <n v="0"/>
    <n v="0"/>
  </r>
  <r>
    <x v="53"/>
    <n v="0"/>
    <n v="0"/>
    <n v="0"/>
    <x v="1"/>
    <x v="1"/>
    <x v="2"/>
    <x v="3"/>
    <n v="0"/>
    <x v="5"/>
    <n v="3"/>
    <n v="20"/>
    <n v="4400"/>
    <s v="1-10"/>
    <s v="&lt;.5"/>
    <m/>
    <m/>
    <n v="31.1"/>
    <s v="45-50"/>
    <n v="21"/>
    <n v="14.007000000000001"/>
    <n v="0"/>
    <n v="0"/>
    <n v="0"/>
    <n v="0"/>
  </r>
  <r>
    <x v="54"/>
    <n v="0"/>
    <n v="0"/>
    <n v="0"/>
    <x v="1"/>
    <x v="1"/>
    <x v="1"/>
    <x v="1"/>
    <n v="0"/>
    <x v="6"/>
    <s v="120-150"/>
    <n v="5"/>
    <n v="1100"/>
    <s v="&lt;.1"/>
    <m/>
    <n v="32"/>
    <n v="3"/>
    <n v="30"/>
    <m/>
    <n v="42"/>
    <n v="28.014000000000003"/>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Values" updatedVersion="6" minRefreshableVersion="3" showDrill="0" itemPrintTitles="1" createdVersion="4" indent="0" outline="1" outlineData="1" rowHeaderCaption="Group">
  <location ref="A14:I28" firstHeaderRow="0" firstDataRow="1" firstDataCol="5" rowPageCount="1" colPageCount="1"/>
  <pivotFields count="25">
    <pivotField axis="axisRow" outline="0" showAll="0" defaultSubtotal="0">
      <items count="57">
        <item x="1"/>
        <item x="2"/>
        <item x="3"/>
        <item x="4"/>
        <item x="6"/>
        <item x="7"/>
        <item x="8"/>
        <item x="5"/>
        <item x="9"/>
        <item x="10"/>
        <item x="11"/>
        <item x="12"/>
        <item m="1" x="55"/>
        <item x="14"/>
        <item x="15"/>
        <item x="16"/>
        <item x="17"/>
        <item x="18"/>
        <item x="19"/>
        <item x="20"/>
        <item x="21"/>
        <item x="22"/>
        <item x="23"/>
        <item x="24"/>
        <item x="25"/>
        <item x="26"/>
        <item x="27"/>
        <item x="28"/>
        <item x="29"/>
        <item x="30"/>
        <item x="31"/>
        <item x="32"/>
        <item x="33"/>
        <item x="0"/>
        <item x="34"/>
        <item x="35"/>
        <item x="36"/>
        <item x="37"/>
        <item x="38"/>
        <item x="39"/>
        <item x="41"/>
        <item x="40"/>
        <item x="42"/>
        <item x="43"/>
        <item x="44"/>
        <item x="45"/>
        <item m="1" x="56"/>
        <item x="47"/>
        <item x="48"/>
        <item x="49"/>
        <item x="50"/>
        <item x="51"/>
        <item x="53"/>
        <item x="52"/>
        <item x="54"/>
        <item x="13"/>
        <item x="46"/>
      </items>
    </pivotField>
    <pivotField showAll="0"/>
    <pivotField showAll="0"/>
    <pivotField showAll="0"/>
    <pivotField name="Lbs" axis="axisRow" outline="0" showAll="0" defaultSubtotal="0">
      <items count="42">
        <item x="1"/>
        <item m="1" x="25"/>
        <item m="1" x="40"/>
        <item m="1" x="8"/>
        <item m="1" x="23"/>
        <item m="1" x="38"/>
        <item m="1" x="21"/>
        <item m="1" x="9"/>
        <item m="1" x="26"/>
        <item m="1" x="13"/>
        <item m="1" x="28"/>
        <item m="1" x="15"/>
        <item m="1" x="11"/>
        <item x="0"/>
        <item m="1" x="35"/>
        <item x="6"/>
        <item m="1" x="24"/>
        <item m="1" x="41"/>
        <item m="1" x="34"/>
        <item m="1" x="30"/>
        <item m="1" x="33"/>
        <item m="1" x="16"/>
        <item m="1" x="14"/>
        <item m="1" x="19"/>
        <item m="1" x="22"/>
        <item m="1" x="39"/>
        <item m="1" x="37"/>
        <item x="2"/>
        <item m="1" x="29"/>
        <item m="1" x="18"/>
        <item m="1" x="20"/>
        <item m="1" x="12"/>
        <item m="1" x="10"/>
        <item m="1" x="32"/>
        <item m="1" x="17"/>
        <item m="1" x="36"/>
        <item m="1" x="27"/>
        <item m="1" x="31"/>
        <item x="4"/>
        <item x="7"/>
        <item x="5"/>
        <item x="3"/>
      </items>
    </pivotField>
    <pivotField axis="axisPage" showAll="0">
      <items count="4">
        <item x="1"/>
        <item x="2"/>
        <item x="0"/>
        <item t="default"/>
      </items>
    </pivotField>
    <pivotField axis="axisRow" outline="0" showAll="0" insertBlankRow="1" sumSubtotal="1">
      <items count="7">
        <item x="0"/>
        <item x="1"/>
        <item x="2"/>
        <item x="4"/>
        <item x="3"/>
        <item x="5"/>
        <item t="sum"/>
      </items>
      <extLst>
        <ext xmlns:x14="http://schemas.microsoft.com/office/spreadsheetml/2009/9/main" uri="{2946ED86-A175-432a-8AC1-64E0C546D7DE}">
          <x14:pivotField fillDownLabels="1"/>
        </ext>
      </extLst>
    </pivotField>
    <pivotField axis="axisRow" outline="0" showAll="0" defaultSubtotal="0">
      <items count="14">
        <item x="0"/>
        <item x="9"/>
        <item x="1"/>
        <item x="7"/>
        <item x="2"/>
        <item x="6"/>
        <item x="11"/>
        <item x="5"/>
        <item x="4"/>
        <item x="10"/>
        <item x="12"/>
        <item x="8"/>
        <item x="3"/>
        <item x="13"/>
      </items>
    </pivotField>
    <pivotField showAll="0"/>
    <pivotField axis="axisRow" outline="0" showAll="0" defaultSubtotal="0">
      <items count="16">
        <item x="0"/>
        <item x="14"/>
        <item x="10"/>
        <item x="12"/>
        <item x="5"/>
        <item x="8"/>
        <item x="9"/>
        <item x="7"/>
        <item x="3"/>
        <item x="11"/>
        <item x="1"/>
        <item x="6"/>
        <item x="4"/>
        <item x="15"/>
        <item x="13"/>
        <item x="2"/>
      </items>
    </pivotField>
    <pivotField showAll="0"/>
    <pivotField showAll="0"/>
    <pivotField showAll="0"/>
    <pivotField showAll="0"/>
    <pivotField showAll="0"/>
    <pivotField showAll="0"/>
    <pivotField showAll="0"/>
    <pivotField showAll="0"/>
    <pivotField showAll="0"/>
    <pivotField showAll="0" defaultSubtotal="0"/>
    <pivotField showAll="0" defaultSubtotal="0"/>
    <pivotField dataField="1" showAll="0" defaultSubtotal="0"/>
    <pivotField dataField="1" showAll="0" defaultSubtotal="0"/>
    <pivotField dataField="1" showAll="0" defaultSubtotal="0"/>
    <pivotField dataField="1" showAll="0"/>
  </pivotFields>
  <rowFields count="5">
    <field x="6"/>
    <field x="0"/>
    <field x="4"/>
    <field x="7"/>
    <field x="9"/>
  </rowFields>
  <rowItems count="14">
    <i>
      <x v="1"/>
      <x v="1"/>
      <x v="27"/>
      <x v="2"/>
      <x v="15"/>
    </i>
    <i r="1">
      <x v="8"/>
      <x v="38"/>
      <x v="2"/>
      <x v="11"/>
    </i>
    <i r="1">
      <x v="10"/>
      <x v="40"/>
      <x v="2"/>
      <x v="11"/>
    </i>
    <i r="1">
      <x v="11"/>
      <x v="15"/>
      <x v="2"/>
      <x v="5"/>
    </i>
    <i t="sum">
      <x v="1"/>
    </i>
    <i t="blank">
      <x v="1"/>
    </i>
    <i>
      <x v="2"/>
      <x v="6"/>
      <x v="27"/>
      <x v="7"/>
      <x v="10"/>
    </i>
    <i r="1">
      <x v="42"/>
      <x v="39"/>
      <x v="6"/>
      <x v="5"/>
    </i>
    <i t="sum">
      <x v="2"/>
    </i>
    <i t="blank">
      <x v="2"/>
    </i>
    <i>
      <x v="4"/>
      <x v="7"/>
      <x v="41"/>
      <x v="8"/>
      <x v="12"/>
    </i>
    <i t="sum">
      <x v="4"/>
    </i>
    <i t="blank">
      <x v="4"/>
    </i>
    <i t="grand">
      <x/>
    </i>
  </rowItems>
  <colFields count="1">
    <field x="-2"/>
  </colFields>
  <colItems count="4">
    <i>
      <x/>
    </i>
    <i i="1">
      <x v="1"/>
    </i>
    <i i="2">
      <x v="2"/>
    </i>
    <i i="3">
      <x v="3"/>
    </i>
  </colItems>
  <pageFields count="1">
    <pageField fld="5" item="1" hier="-1"/>
  </pageFields>
  <dataFields count="4">
    <dataField name="Product Respiration Heat Load (BTU/hr)" fld="24" baseField="6" baseItem="0"/>
    <dataField name="Sum of Product Volume (ft3)" fld="21" baseField="0" baseItem="0"/>
    <dataField name="Sum of Total Volume of Space (ft3)" fld="22" baseField="0" baseItem="0"/>
    <dataField name="Sum of Square Footage (ft2) at 8 ft height" fld="23" baseField="0" baseItem="0"/>
  </dataFields>
  <formats count="44">
    <format dxfId="87">
      <pivotArea outline="0" collapsedLevelsAreSubtotals="1" fieldPosition="0"/>
    </format>
    <format dxfId="86">
      <pivotArea field="6" type="button" dataOnly="0" labelOnly="1" outline="0" axis="axisRow" fieldPosition="0"/>
    </format>
    <format dxfId="85">
      <pivotArea field="0" type="button" dataOnly="0" labelOnly="1" outline="0" axis="axisRow" fieldPosition="1"/>
    </format>
    <format dxfId="84">
      <pivotArea field="4" type="button" dataOnly="0" labelOnly="1" outline="0" axis="axisRow" fieldPosition="2"/>
    </format>
    <format dxfId="83">
      <pivotArea field="7" type="button" dataOnly="0" labelOnly="1" outline="0" axis="axisRow" fieldPosition="3"/>
    </format>
    <format dxfId="82">
      <pivotArea field="9" type="button" dataOnly="0" labelOnly="1" outline="0" axis="axisRow" fieldPosition="4"/>
    </format>
    <format dxfId="81">
      <pivotArea dataOnly="0" labelOnly="1" outline="0" fieldPosition="0">
        <references count="1">
          <reference field="4294967294" count="1">
            <x v="0"/>
          </reference>
        </references>
      </pivotArea>
    </format>
    <format dxfId="80">
      <pivotArea field="6" type="button" dataOnly="0" labelOnly="1" outline="0" axis="axisRow" fieldPosition="0"/>
    </format>
    <format dxfId="79">
      <pivotArea field="0" type="button" dataOnly="0" labelOnly="1" outline="0" axis="axisRow" fieldPosition="1"/>
    </format>
    <format dxfId="78">
      <pivotArea field="4" type="button" dataOnly="0" labelOnly="1" outline="0" axis="axisRow" fieldPosition="2"/>
    </format>
    <format dxfId="77">
      <pivotArea field="7" type="button" dataOnly="0" labelOnly="1" outline="0" axis="axisRow" fieldPosition="3"/>
    </format>
    <format dxfId="76">
      <pivotArea field="9" type="button" dataOnly="0" labelOnly="1" outline="0" axis="axisRow" fieldPosition="4"/>
    </format>
    <format dxfId="75">
      <pivotArea dataOnly="0" labelOnly="1" outline="0" fieldPosition="0">
        <references count="1">
          <reference field="4294967294" count="1">
            <x v="0"/>
          </reference>
        </references>
      </pivotArea>
    </format>
    <format dxfId="74">
      <pivotArea field="0" type="button" dataOnly="0" labelOnly="1" outline="0" axis="axisRow" fieldPosition="1"/>
    </format>
    <format dxfId="73">
      <pivotArea field="4" type="button" dataOnly="0" labelOnly="1" outline="0" axis="axisRow" fieldPosition="2"/>
    </format>
    <format dxfId="72">
      <pivotArea field="7" type="button" dataOnly="0" labelOnly="1" outline="0" axis="axisRow" fieldPosition="3"/>
    </format>
    <format dxfId="71">
      <pivotArea dataOnly="0" labelOnly="1" outline="0" fieldPosition="0">
        <references count="1">
          <reference field="4294967294" count="1">
            <x v="0"/>
          </reference>
        </references>
      </pivotArea>
    </format>
    <format dxfId="70">
      <pivotArea grandRow="1" outline="0" collapsedLevelsAreSubtotals="1" fieldPosition="0"/>
    </format>
    <format dxfId="69">
      <pivotArea dataOnly="0" labelOnly="1" grandRow="1" outline="0" fieldPosition="0"/>
    </format>
    <format dxfId="68">
      <pivotArea field="6" type="button" dataOnly="0" labelOnly="1" outline="0" axis="axisRow" fieldPosition="0"/>
    </format>
    <format dxfId="67">
      <pivotArea dataOnly="0" labelOnly="1" fieldPosition="0">
        <references count="1">
          <reference field="6" count="1" sumSubtotal="1">
            <x v="4"/>
          </reference>
        </references>
      </pivotArea>
    </format>
    <format dxfId="66">
      <pivotArea dataOnly="0" labelOnly="1" grandRow="1" outline="0" fieldPosition="0"/>
    </format>
    <format dxfId="65">
      <pivotArea field="9" type="button" dataOnly="0" labelOnly="1" outline="0" axis="axisRow" fieldPosition="4"/>
    </format>
    <format dxfId="64">
      <pivotArea dataOnly="0" labelOnly="1" fieldPosition="0">
        <references count="1">
          <reference field="6" count="1" sumSubtotal="1">
            <x v="1"/>
          </reference>
        </references>
      </pivotArea>
    </format>
    <format dxfId="63">
      <pivotArea dataOnly="0" labelOnly="1" fieldPosition="0">
        <references count="1">
          <reference field="6" count="1" sumSubtotal="1">
            <x v="2"/>
          </reference>
        </references>
      </pivotArea>
    </format>
    <format dxfId="62">
      <pivotArea dataOnly="0" labelOnly="1" fieldPosition="0">
        <references count="1">
          <reference field="6" count="1" sumSubtotal="1">
            <x v="3"/>
          </reference>
        </references>
      </pivotArea>
    </format>
    <format dxfId="61">
      <pivotArea dataOnly="0" labelOnly="1" fieldPosition="0">
        <references count="5">
          <reference field="0" count="1" selected="0">
            <x v="9"/>
          </reference>
          <reference field="4" count="1" selected="0">
            <x v="8"/>
          </reference>
          <reference field="6" count="1" selected="0">
            <x v="1"/>
          </reference>
          <reference field="7" count="1" selected="0">
            <x v="3"/>
          </reference>
          <reference field="9" count="1">
            <x v="7"/>
          </reference>
        </references>
      </pivotArea>
    </format>
    <format dxfId="60">
      <pivotArea dataOnly="0" labelOnly="1" fieldPosition="0">
        <references count="5">
          <reference field="0" count="1" selected="0">
            <x v="11"/>
          </reference>
          <reference field="4" count="1" selected="0">
            <x v="5"/>
          </reference>
          <reference field="6" count="1" selected="0">
            <x v="1"/>
          </reference>
          <reference field="7" count="1" selected="0">
            <x v="2"/>
          </reference>
          <reference field="9" count="1">
            <x v="5"/>
          </reference>
        </references>
      </pivotArea>
    </format>
    <format dxfId="59">
      <pivotArea dataOnly="0" labelOnly="1" fieldPosition="0">
        <references count="5">
          <reference field="0" count="1" selected="0">
            <x v="12"/>
          </reference>
          <reference field="4" count="1" selected="0">
            <x v="10"/>
          </reference>
          <reference field="6" count="1" selected="0">
            <x v="1"/>
          </reference>
          <reference field="7" count="1" selected="0">
            <x v="2"/>
          </reference>
          <reference field="9" count="1">
            <x v="11"/>
          </reference>
        </references>
      </pivotArea>
    </format>
    <format dxfId="58">
      <pivotArea dataOnly="0" labelOnly="1" fieldPosition="0">
        <references count="5">
          <reference field="0" count="1" selected="0">
            <x v="14"/>
          </reference>
          <reference field="4" count="1" selected="0">
            <x v="12"/>
          </reference>
          <reference field="6" count="1" selected="0">
            <x v="1"/>
          </reference>
          <reference field="7" count="1" selected="0">
            <x v="2"/>
          </reference>
          <reference field="9" count="1">
            <x v="11"/>
          </reference>
        </references>
      </pivotArea>
    </format>
    <format dxfId="57">
      <pivotArea dataOnly="0" labelOnly="1" fieldPosition="0">
        <references count="5">
          <reference field="0" count="1" selected="0">
            <x v="16"/>
          </reference>
          <reference field="4" count="1" selected="0">
            <x v="4"/>
          </reference>
          <reference field="6" count="1" selected="0">
            <x v="1"/>
          </reference>
          <reference field="7" count="1" selected="0">
            <x v="4"/>
          </reference>
          <reference field="9" count="1">
            <x v="7"/>
          </reference>
        </references>
      </pivotArea>
    </format>
    <format dxfId="56">
      <pivotArea dataOnly="0" labelOnly="1" fieldPosition="0">
        <references count="5">
          <reference field="0" count="1" selected="0">
            <x v="17"/>
          </reference>
          <reference field="4" count="1" selected="0">
            <x v="9"/>
          </reference>
          <reference field="6" count="1" selected="0">
            <x v="1"/>
          </reference>
          <reference field="7" count="1" selected="0">
            <x v="2"/>
          </reference>
          <reference field="9" count="1">
            <x v="10"/>
          </reference>
        </references>
      </pivotArea>
    </format>
    <format dxfId="55">
      <pivotArea dataOnly="0" labelOnly="1" fieldPosition="0">
        <references count="5">
          <reference field="0" count="1" selected="0">
            <x v="28"/>
          </reference>
          <reference field="4" count="1" selected="0">
            <x v="3"/>
          </reference>
          <reference field="6" count="1" selected="0">
            <x v="1"/>
          </reference>
          <reference field="7" count="1" selected="0">
            <x v="2"/>
          </reference>
          <reference field="9" count="1">
            <x v="10"/>
          </reference>
        </references>
      </pivotArea>
    </format>
    <format dxfId="54">
      <pivotArea dataOnly="0" labelOnly="1" fieldPosition="0">
        <references count="5">
          <reference field="0" count="1" selected="0">
            <x v="38"/>
          </reference>
          <reference field="4" count="1" selected="0">
            <x v="6"/>
          </reference>
          <reference field="6" count="1" selected="0">
            <x v="1"/>
          </reference>
          <reference field="7" count="1" selected="0">
            <x v="2"/>
          </reference>
          <reference field="9" count="1">
            <x v="11"/>
          </reference>
        </references>
      </pivotArea>
    </format>
    <format dxfId="53">
      <pivotArea dataOnly="0" labelOnly="1" fieldPosition="0">
        <references count="5">
          <reference field="0" count="1" selected="0">
            <x v="42"/>
          </reference>
          <reference field="4" count="1" selected="0">
            <x v="12"/>
          </reference>
          <reference field="6" count="1" selected="0">
            <x v="2"/>
          </reference>
          <reference field="7" count="1" selected="0">
            <x v="6"/>
          </reference>
          <reference field="9" count="1">
            <x v="5"/>
          </reference>
        </references>
      </pivotArea>
    </format>
    <format dxfId="52">
      <pivotArea dataOnly="0" labelOnly="1" fieldPosition="0">
        <references count="5">
          <reference field="0" count="1" selected="0">
            <x v="24"/>
          </reference>
          <reference field="4" count="1" selected="0">
            <x v="1"/>
          </reference>
          <reference field="6" count="1" selected="0">
            <x v="3"/>
          </reference>
          <reference field="7" count="1" selected="0">
            <x v="1"/>
          </reference>
          <reference field="9" count="1">
            <x v="2"/>
          </reference>
        </references>
      </pivotArea>
    </format>
    <format dxfId="51">
      <pivotArea dataOnly="0" labelOnly="1" fieldPosition="0">
        <references count="5">
          <reference field="0" count="1" selected="0">
            <x v="35"/>
          </reference>
          <reference field="4" count="1" selected="0">
            <x v="7"/>
          </reference>
          <reference field="6" count="1" selected="0">
            <x v="3"/>
          </reference>
          <reference field="7" count="1" selected="0">
            <x v="2"/>
          </reference>
          <reference field="9" count="1">
            <x v="3"/>
          </reference>
        </references>
      </pivotArea>
    </format>
    <format dxfId="50">
      <pivotArea dataOnly="0" labelOnly="1" fieldPosition="0">
        <references count="5">
          <reference field="0" count="1" selected="0">
            <x v="47"/>
          </reference>
          <reference field="4" count="1" selected="0">
            <x v="2"/>
          </reference>
          <reference field="6" count="1" selected="0">
            <x v="3"/>
          </reference>
          <reference field="7" count="1" selected="0">
            <x v="2"/>
          </reference>
          <reference field="9" count="1">
            <x v="3"/>
          </reference>
        </references>
      </pivotArea>
    </format>
    <format dxfId="49">
      <pivotArea dataOnly="0" labelOnly="1" fieldPosition="0">
        <references count="5">
          <reference field="0" count="1" selected="0">
            <x v="7"/>
          </reference>
          <reference field="4" count="1" selected="0">
            <x v="14"/>
          </reference>
          <reference field="6" count="1" selected="0">
            <x v="4"/>
          </reference>
          <reference field="7" count="1" selected="0">
            <x v="8"/>
          </reference>
          <reference field="9" count="1">
            <x v="12"/>
          </reference>
        </references>
      </pivotArea>
    </format>
    <format dxfId="48">
      <pivotArea dataOnly="0" labelOnly="1" fieldPosition="0">
        <references count="5">
          <reference field="0" count="1" selected="0">
            <x v="50"/>
          </reference>
          <reference field="4" count="1" selected="0">
            <x v="11"/>
          </reference>
          <reference field="6" count="1" selected="0">
            <x v="4"/>
          </reference>
          <reference field="7" count="1" selected="0">
            <x v="10"/>
          </reference>
          <reference field="9" count="1">
            <x v="13"/>
          </reference>
        </references>
      </pivotArea>
    </format>
    <format dxfId="47">
      <pivotArea dataOnly="0" labelOnly="1" fieldPosition="0">
        <references count="5">
          <reference field="0" count="1" selected="0">
            <x v="51"/>
          </reference>
          <reference field="4" count="1" selected="0">
            <x v="6"/>
          </reference>
          <reference field="6" count="1" selected="0">
            <x v="4"/>
          </reference>
          <reference field="7" count="1" selected="0">
            <x v="13"/>
          </reference>
          <reference field="9" count="1">
            <x v="4"/>
          </reference>
        </references>
      </pivotArea>
    </format>
    <format dxfId="46">
      <pivotArea dataOnly="0" labelOnly="1" outline="0" fieldPosition="0">
        <references count="1">
          <reference field="4294967294" count="3">
            <x v="1"/>
            <x v="2"/>
            <x v="3"/>
          </reference>
        </references>
      </pivotArea>
    </format>
    <format dxfId="45">
      <pivotArea field="5" type="button" dataOnly="0" labelOnly="1" outline="0" axis="axisPage" fieldPosition="0"/>
    </format>
    <format dxfId="44">
      <pivotArea dataOnly="0" labelOnly="1" outline="0" fieldPosition="0">
        <references count="1">
          <reference field="5" count="1">
            <x v="1"/>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log.uvm.edu/cwcallah"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blog.uvm.edu/cwcallah" TargetMode="External"/><Relationship Id="rId2" Type="http://schemas.openxmlformats.org/officeDocument/2006/relationships/hyperlink" Target="http://www.heatcraftrpd.com/PDF%5CMisc%5CEM.pdf" TargetMode="Externa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4"/>
  <dimension ref="A1:K71"/>
  <sheetViews>
    <sheetView tabSelected="1" workbookViewId="0">
      <selection activeCell="B22" sqref="B22"/>
    </sheetView>
  </sheetViews>
  <sheetFormatPr defaultColWidth="11" defaultRowHeight="12.75" x14ac:dyDescent="0.2"/>
  <cols>
    <col min="4" max="4" width="31.75" customWidth="1"/>
    <col min="5" max="5" width="18.25" customWidth="1"/>
    <col min="6" max="6" width="9.25" customWidth="1"/>
    <col min="7" max="7" width="4.125" bestFit="1" customWidth="1"/>
  </cols>
  <sheetData>
    <row r="1" spans="1:11" x14ac:dyDescent="0.2">
      <c r="A1" s="64" t="s">
        <v>229</v>
      </c>
      <c r="B1" s="65"/>
      <c r="C1" s="65"/>
      <c r="D1" s="65"/>
      <c r="E1" s="65"/>
      <c r="F1" s="69" t="s">
        <v>231</v>
      </c>
      <c r="G1" s="5"/>
      <c r="H1" s="5"/>
      <c r="I1" s="5"/>
      <c r="J1" s="5"/>
      <c r="K1" s="5"/>
    </row>
    <row r="2" spans="1:11" x14ac:dyDescent="0.2">
      <c r="A2" s="66" t="s">
        <v>230</v>
      </c>
      <c r="B2" s="65"/>
      <c r="C2" s="65"/>
      <c r="D2" s="65"/>
      <c r="E2" s="65"/>
      <c r="F2" s="65"/>
      <c r="G2" s="5"/>
      <c r="H2" s="5"/>
      <c r="I2" s="5"/>
      <c r="J2" s="5"/>
      <c r="K2" s="5"/>
    </row>
    <row r="3" spans="1:11" x14ac:dyDescent="0.2">
      <c r="A3" s="67" t="s">
        <v>256</v>
      </c>
      <c r="B3" s="68"/>
      <c r="C3" s="68"/>
      <c r="D3" s="68"/>
      <c r="E3" s="68"/>
      <c r="F3" s="68"/>
      <c r="G3" s="92"/>
      <c r="H3" s="92"/>
      <c r="I3" s="92"/>
      <c r="J3" s="92"/>
      <c r="K3" s="5"/>
    </row>
    <row r="4" spans="1:11" x14ac:dyDescent="0.2">
      <c r="A4" s="65"/>
      <c r="B4" s="65"/>
      <c r="C4" s="65"/>
      <c r="D4" s="65"/>
      <c r="E4" s="65"/>
      <c r="F4" s="65"/>
      <c r="G4" s="5"/>
      <c r="H4" s="93"/>
      <c r="I4" s="93"/>
      <c r="J4" s="5"/>
      <c r="K4" s="5"/>
    </row>
    <row r="5" spans="1:11" x14ac:dyDescent="0.2">
      <c r="A5" s="64" t="s">
        <v>227</v>
      </c>
      <c r="B5" s="65"/>
      <c r="C5" s="65"/>
      <c r="D5" s="65"/>
      <c r="E5" s="65"/>
      <c r="F5" s="65"/>
      <c r="G5" s="5"/>
      <c r="H5" s="5"/>
      <c r="I5" s="5"/>
      <c r="J5" s="5"/>
      <c r="K5" s="5"/>
    </row>
    <row r="6" spans="1:11" x14ac:dyDescent="0.2">
      <c r="A6" s="98" t="s">
        <v>228</v>
      </c>
      <c r="B6" s="98"/>
      <c r="C6" s="98"/>
      <c r="D6" s="98"/>
      <c r="E6" s="65"/>
      <c r="F6" s="65"/>
      <c r="G6" s="5"/>
      <c r="H6" s="5"/>
      <c r="I6" s="5"/>
      <c r="J6" s="5"/>
      <c r="K6" s="5"/>
    </row>
    <row r="7" spans="1:11" x14ac:dyDescent="0.2">
      <c r="A7" s="98" t="s">
        <v>254</v>
      </c>
      <c r="B7" s="98"/>
      <c r="C7" s="98"/>
      <c r="D7" s="98"/>
      <c r="E7" s="65"/>
      <c r="F7" s="65"/>
      <c r="G7" s="5"/>
      <c r="H7" s="5"/>
      <c r="I7" s="5"/>
      <c r="J7" s="5"/>
      <c r="K7" s="5"/>
    </row>
    <row r="8" spans="1:11" x14ac:dyDescent="0.2">
      <c r="A8" s="65"/>
      <c r="B8" s="65"/>
      <c r="C8" s="65"/>
      <c r="D8" s="65"/>
      <c r="E8" s="65"/>
      <c r="F8" s="65"/>
      <c r="G8" s="5"/>
      <c r="H8" s="5"/>
      <c r="I8" s="5"/>
      <c r="J8" s="5"/>
      <c r="K8" s="5"/>
    </row>
    <row r="9" spans="1:11" x14ac:dyDescent="0.2">
      <c r="A9" s="65"/>
      <c r="B9" s="65"/>
      <c r="C9" s="65"/>
      <c r="D9" s="65"/>
      <c r="E9" s="65"/>
      <c r="F9" s="65"/>
      <c r="G9" s="5"/>
      <c r="H9" s="5"/>
      <c r="I9" s="5"/>
      <c r="J9" s="5"/>
      <c r="K9" s="5"/>
    </row>
    <row r="10" spans="1:11" x14ac:dyDescent="0.2">
      <c r="A10" s="65"/>
      <c r="B10" s="65"/>
      <c r="C10" s="65"/>
      <c r="D10" s="65"/>
      <c r="E10" s="65"/>
      <c r="F10" s="65"/>
    </row>
    <row r="11" spans="1:11" x14ac:dyDescent="0.2">
      <c r="A11" s="65"/>
      <c r="B11" s="65"/>
      <c r="C11" s="65"/>
      <c r="D11" s="65"/>
      <c r="E11" s="65"/>
      <c r="F11" s="65"/>
    </row>
    <row r="12" spans="1:11" x14ac:dyDescent="0.2">
      <c r="A12" s="66"/>
      <c r="B12" s="65"/>
      <c r="C12" s="65"/>
      <c r="D12" s="65"/>
      <c r="E12" s="65"/>
      <c r="F12" s="85"/>
      <c r="G12" s="9"/>
      <c r="H12" s="9"/>
    </row>
    <row r="13" spans="1:11" x14ac:dyDescent="0.2">
      <c r="A13" s="64" t="s">
        <v>232</v>
      </c>
      <c r="B13" s="95"/>
      <c r="C13" s="96"/>
      <c r="D13" s="97"/>
      <c r="E13" s="94"/>
      <c r="F13" s="86"/>
      <c r="G13" s="63"/>
      <c r="H13" s="63"/>
    </row>
    <row r="14" spans="1:11" x14ac:dyDescent="0.2">
      <c r="A14" s="66"/>
      <c r="B14" s="65"/>
      <c r="C14" s="65"/>
      <c r="D14" s="65"/>
      <c r="E14" s="65"/>
      <c r="F14" s="85"/>
      <c r="G14" s="9"/>
      <c r="H14" s="9"/>
    </row>
    <row r="15" spans="1:11" x14ac:dyDescent="0.2">
      <c r="A15" s="65"/>
      <c r="B15" s="64" t="s">
        <v>176</v>
      </c>
      <c r="C15" s="64"/>
      <c r="D15" s="64" t="s">
        <v>191</v>
      </c>
      <c r="E15" s="64"/>
      <c r="F15" s="65"/>
    </row>
    <row r="16" spans="1:11" ht="12.75" customHeight="1" x14ac:dyDescent="0.2">
      <c r="A16" s="65"/>
      <c r="B16" s="65" t="s">
        <v>184</v>
      </c>
      <c r="C16" s="66" t="s">
        <v>224</v>
      </c>
      <c r="D16" s="64"/>
      <c r="E16" s="64"/>
      <c r="F16" s="65"/>
    </row>
    <row r="17" spans="1:6" x14ac:dyDescent="0.2">
      <c r="A17" s="65"/>
      <c r="B17" s="87"/>
      <c r="C17" s="87"/>
      <c r="D17" s="88" t="s">
        <v>104</v>
      </c>
      <c r="E17" s="88"/>
      <c r="F17" s="65"/>
    </row>
    <row r="18" spans="1:6" x14ac:dyDescent="0.2">
      <c r="A18" s="65"/>
      <c r="B18" s="89">
        <v>45</v>
      </c>
      <c r="C18" s="87"/>
      <c r="D18" s="88" t="s">
        <v>102</v>
      </c>
      <c r="E18" s="88"/>
      <c r="F18" s="65"/>
    </row>
    <row r="19" spans="1:6" x14ac:dyDescent="0.2">
      <c r="A19" s="65"/>
      <c r="B19" s="87"/>
      <c r="C19" s="87"/>
      <c r="D19" s="65" t="s">
        <v>28</v>
      </c>
      <c r="E19" s="65"/>
      <c r="F19" s="65"/>
    </row>
    <row r="20" spans="1:6" ht="12.75" customHeight="1" x14ac:dyDescent="0.2">
      <c r="A20" s="65"/>
      <c r="B20" s="87"/>
      <c r="C20" s="87"/>
      <c r="D20" s="65" t="s">
        <v>29</v>
      </c>
      <c r="E20" s="65"/>
      <c r="F20" s="65"/>
    </row>
    <row r="21" spans="1:6" ht="12.75" customHeight="1" x14ac:dyDescent="0.2">
      <c r="A21" s="65"/>
      <c r="B21" s="87">
        <v>40</v>
      </c>
      <c r="C21" s="87"/>
      <c r="D21" s="65" t="s">
        <v>107</v>
      </c>
      <c r="E21" s="65"/>
      <c r="F21" s="65"/>
    </row>
    <row r="22" spans="1:6" ht="12.75" customHeight="1" x14ac:dyDescent="0.2">
      <c r="A22" s="65"/>
      <c r="B22" s="87"/>
      <c r="C22" s="87"/>
      <c r="D22" s="65" t="s">
        <v>100</v>
      </c>
      <c r="E22" s="65"/>
      <c r="F22" s="65"/>
    </row>
    <row r="23" spans="1:6" ht="12.75" customHeight="1" x14ac:dyDescent="0.2">
      <c r="A23" s="65"/>
      <c r="B23" s="87"/>
      <c r="C23" s="87"/>
      <c r="D23" s="65" t="s">
        <v>30</v>
      </c>
      <c r="E23" s="65"/>
      <c r="F23" s="65"/>
    </row>
    <row r="24" spans="1:6" x14ac:dyDescent="0.2">
      <c r="A24" s="65"/>
      <c r="B24" s="87">
        <v>45</v>
      </c>
      <c r="C24" s="87"/>
      <c r="D24" s="65" t="s">
        <v>31</v>
      </c>
      <c r="E24" s="65"/>
      <c r="F24" s="65"/>
    </row>
    <row r="25" spans="1:6" x14ac:dyDescent="0.2">
      <c r="A25" s="65"/>
      <c r="B25" s="87">
        <v>12</v>
      </c>
      <c r="C25" s="87"/>
      <c r="D25" s="65" t="s">
        <v>109</v>
      </c>
      <c r="E25" s="65"/>
      <c r="F25" s="65"/>
    </row>
    <row r="26" spans="1:6" x14ac:dyDescent="0.2">
      <c r="A26" s="65"/>
      <c r="B26" s="87"/>
      <c r="C26" s="87"/>
      <c r="D26" s="65" t="s">
        <v>110</v>
      </c>
      <c r="E26" s="65"/>
      <c r="F26" s="65"/>
    </row>
    <row r="27" spans="1:6" x14ac:dyDescent="0.2">
      <c r="A27" s="65"/>
      <c r="B27" s="87">
        <v>21</v>
      </c>
      <c r="C27" s="87"/>
      <c r="D27" s="65" t="s">
        <v>111</v>
      </c>
      <c r="E27" s="65"/>
      <c r="F27" s="65"/>
    </row>
    <row r="28" spans="1:6" x14ac:dyDescent="0.2">
      <c r="A28" s="65"/>
      <c r="B28" s="87"/>
      <c r="C28" s="87">
        <v>4</v>
      </c>
      <c r="D28" s="65" t="s">
        <v>112</v>
      </c>
      <c r="E28" s="65"/>
      <c r="F28" s="65"/>
    </row>
    <row r="29" spans="1:6" x14ac:dyDescent="0.2">
      <c r="A29" s="65"/>
      <c r="B29" s="87"/>
      <c r="C29" s="87"/>
      <c r="D29" s="66" t="s">
        <v>239</v>
      </c>
      <c r="E29" s="66"/>
      <c r="F29" s="65"/>
    </row>
    <row r="30" spans="1:6" x14ac:dyDescent="0.2">
      <c r="A30" s="65"/>
      <c r="B30" s="87"/>
      <c r="C30" s="87"/>
      <c r="D30" s="65" t="s">
        <v>35</v>
      </c>
      <c r="E30" s="65"/>
      <c r="F30" s="65"/>
    </row>
    <row r="31" spans="1:6" x14ac:dyDescent="0.2">
      <c r="A31" s="65"/>
      <c r="B31" s="87"/>
      <c r="C31" s="87"/>
      <c r="D31" s="65" t="s">
        <v>36</v>
      </c>
      <c r="E31" s="65"/>
      <c r="F31" s="65"/>
    </row>
    <row r="32" spans="1:6" x14ac:dyDescent="0.2">
      <c r="A32" s="65"/>
      <c r="B32" s="87"/>
      <c r="C32" s="87"/>
      <c r="D32" s="65" t="s">
        <v>113</v>
      </c>
      <c r="E32" s="65"/>
      <c r="F32" s="65"/>
    </row>
    <row r="33" spans="1:6" x14ac:dyDescent="0.2">
      <c r="A33" s="65"/>
      <c r="B33" s="87"/>
      <c r="C33" s="87"/>
      <c r="D33" s="66" t="s">
        <v>217</v>
      </c>
      <c r="E33" s="66"/>
      <c r="F33" s="65"/>
    </row>
    <row r="34" spans="1:6" x14ac:dyDescent="0.2">
      <c r="A34" s="65"/>
      <c r="B34" s="87"/>
      <c r="C34" s="87"/>
      <c r="D34" s="65" t="s">
        <v>114</v>
      </c>
      <c r="E34" s="65"/>
      <c r="F34" s="65"/>
    </row>
    <row r="35" spans="1:6" x14ac:dyDescent="0.2">
      <c r="A35" s="65"/>
      <c r="B35" s="87"/>
      <c r="C35" s="87"/>
      <c r="D35" s="66" t="s">
        <v>241</v>
      </c>
      <c r="E35" s="66"/>
      <c r="F35" s="65"/>
    </row>
    <row r="36" spans="1:6" x14ac:dyDescent="0.2">
      <c r="A36" s="65"/>
      <c r="B36" s="87"/>
      <c r="C36" s="87"/>
      <c r="D36" s="65" t="s">
        <v>115</v>
      </c>
      <c r="E36" s="65"/>
      <c r="F36" s="65"/>
    </row>
    <row r="37" spans="1:6" x14ac:dyDescent="0.2">
      <c r="A37" s="65"/>
      <c r="B37" s="87"/>
      <c r="C37" s="87"/>
      <c r="D37" s="65" t="s">
        <v>116</v>
      </c>
      <c r="E37" s="65"/>
      <c r="F37" s="65"/>
    </row>
    <row r="38" spans="1:6" x14ac:dyDescent="0.2">
      <c r="A38" s="65"/>
      <c r="B38" s="87"/>
      <c r="C38" s="87"/>
      <c r="D38" s="65" t="s">
        <v>117</v>
      </c>
      <c r="E38" s="65"/>
      <c r="F38" s="65"/>
    </row>
    <row r="39" spans="1:6" x14ac:dyDescent="0.2">
      <c r="A39" s="65"/>
      <c r="B39" s="87"/>
      <c r="C39" s="87"/>
      <c r="D39" s="65" t="s">
        <v>0</v>
      </c>
      <c r="E39" s="65"/>
      <c r="F39" s="65"/>
    </row>
    <row r="40" spans="1:6" x14ac:dyDescent="0.2">
      <c r="A40" s="65"/>
      <c r="B40" s="87"/>
      <c r="C40" s="87"/>
      <c r="D40" s="65" t="s">
        <v>148</v>
      </c>
      <c r="E40" s="65"/>
      <c r="F40" s="65"/>
    </row>
    <row r="41" spans="1:6" x14ac:dyDescent="0.2">
      <c r="A41" s="65"/>
      <c r="B41" s="87"/>
      <c r="C41" s="87"/>
      <c r="D41" s="65" t="s">
        <v>1</v>
      </c>
      <c r="E41" s="65"/>
      <c r="F41" s="65"/>
    </row>
    <row r="42" spans="1:6" x14ac:dyDescent="0.2">
      <c r="A42" s="65"/>
      <c r="B42" s="87"/>
      <c r="C42" s="87"/>
      <c r="D42" s="65" t="s">
        <v>39</v>
      </c>
      <c r="E42" s="65"/>
      <c r="F42" s="65"/>
    </row>
    <row r="43" spans="1:6" x14ac:dyDescent="0.2">
      <c r="A43" s="65"/>
      <c r="B43" s="87"/>
      <c r="C43" s="87"/>
      <c r="D43" s="65" t="s">
        <v>2</v>
      </c>
      <c r="E43" s="65"/>
      <c r="F43" s="65"/>
    </row>
    <row r="44" spans="1:6" x14ac:dyDescent="0.2">
      <c r="A44" s="65"/>
      <c r="B44" s="87"/>
      <c r="C44" s="87"/>
      <c r="D44" s="65" t="s">
        <v>3</v>
      </c>
      <c r="E44" s="65"/>
      <c r="F44" s="65"/>
    </row>
    <row r="45" spans="1:6" x14ac:dyDescent="0.2">
      <c r="A45" s="65"/>
      <c r="B45" s="87"/>
      <c r="C45" s="87"/>
      <c r="D45" s="65" t="s">
        <v>4</v>
      </c>
      <c r="E45" s="65"/>
      <c r="F45" s="65"/>
    </row>
    <row r="46" spans="1:6" x14ac:dyDescent="0.2">
      <c r="A46" s="65"/>
      <c r="B46" s="87"/>
      <c r="C46" s="87"/>
      <c r="D46" s="65" t="s">
        <v>5</v>
      </c>
      <c r="E46" s="65"/>
      <c r="F46" s="65"/>
    </row>
    <row r="47" spans="1:6" x14ac:dyDescent="0.2">
      <c r="A47" s="65"/>
      <c r="B47" s="87"/>
      <c r="C47" s="87"/>
      <c r="D47" s="65" t="s">
        <v>41</v>
      </c>
      <c r="E47" s="65"/>
      <c r="F47" s="65"/>
    </row>
    <row r="48" spans="1:6" x14ac:dyDescent="0.2">
      <c r="A48" s="65"/>
      <c r="B48" s="87"/>
      <c r="C48" s="87"/>
      <c r="D48" s="65" t="s">
        <v>43</v>
      </c>
      <c r="E48" s="65"/>
      <c r="F48" s="65"/>
    </row>
    <row r="49" spans="1:6" x14ac:dyDescent="0.2">
      <c r="A49" s="65"/>
      <c r="B49" s="87"/>
      <c r="C49" s="87"/>
      <c r="D49" s="65" t="s">
        <v>45</v>
      </c>
      <c r="E49" s="65"/>
      <c r="F49" s="65"/>
    </row>
    <row r="50" spans="1:6" x14ac:dyDescent="0.2">
      <c r="A50" s="65"/>
      <c r="B50" s="87"/>
      <c r="C50" s="87"/>
      <c r="D50" s="65" t="s">
        <v>6</v>
      </c>
      <c r="E50" s="65"/>
      <c r="F50" s="65"/>
    </row>
    <row r="51" spans="1:6" x14ac:dyDescent="0.2">
      <c r="A51" s="65"/>
      <c r="B51" s="87"/>
      <c r="C51" s="87"/>
      <c r="D51" s="66" t="s">
        <v>215</v>
      </c>
      <c r="E51" s="66"/>
      <c r="F51" s="65"/>
    </row>
    <row r="52" spans="1:6" x14ac:dyDescent="0.2">
      <c r="A52" s="65"/>
      <c r="B52" s="87"/>
      <c r="C52" s="87"/>
      <c r="D52" s="65" t="s">
        <v>7</v>
      </c>
      <c r="E52" s="65"/>
      <c r="F52" s="65"/>
    </row>
    <row r="53" spans="1:6" x14ac:dyDescent="0.2">
      <c r="A53" s="65"/>
      <c r="B53" s="87"/>
      <c r="C53" s="87"/>
      <c r="D53" s="65" t="s">
        <v>8</v>
      </c>
      <c r="E53" s="65"/>
      <c r="F53" s="65"/>
    </row>
    <row r="54" spans="1:6" x14ac:dyDescent="0.2">
      <c r="A54" s="65"/>
      <c r="B54" s="87"/>
      <c r="C54" s="87"/>
      <c r="D54" s="65" t="s">
        <v>9</v>
      </c>
      <c r="E54" s="65"/>
      <c r="F54" s="65"/>
    </row>
    <row r="55" spans="1:6" x14ac:dyDescent="0.2">
      <c r="A55" s="65"/>
      <c r="B55" s="87"/>
      <c r="C55" s="87"/>
      <c r="D55" s="65" t="s">
        <v>10</v>
      </c>
      <c r="E55" s="65"/>
      <c r="F55" s="65"/>
    </row>
    <row r="56" spans="1:6" x14ac:dyDescent="0.2">
      <c r="A56" s="65"/>
      <c r="B56" s="87"/>
      <c r="C56" s="87"/>
      <c r="D56" s="65" t="s">
        <v>12</v>
      </c>
      <c r="E56" s="65"/>
      <c r="F56" s="65"/>
    </row>
    <row r="57" spans="1:6" x14ac:dyDescent="0.2">
      <c r="A57" s="65"/>
      <c r="B57" s="87"/>
      <c r="C57" s="87"/>
      <c r="D57" s="65" t="s">
        <v>11</v>
      </c>
      <c r="E57" s="65"/>
      <c r="F57" s="65"/>
    </row>
    <row r="58" spans="1:6" x14ac:dyDescent="0.2">
      <c r="A58" s="65"/>
      <c r="B58" s="87">
        <v>4512</v>
      </c>
      <c r="C58" s="87"/>
      <c r="D58" s="65" t="s">
        <v>183</v>
      </c>
      <c r="E58" s="65"/>
      <c r="F58" s="65"/>
    </row>
    <row r="59" spans="1:6" x14ac:dyDescent="0.2">
      <c r="A59" s="65"/>
      <c r="B59" s="87"/>
      <c r="C59" s="87"/>
      <c r="D59" s="65" t="s">
        <v>53</v>
      </c>
      <c r="E59" s="65"/>
      <c r="F59" s="65"/>
    </row>
    <row r="60" spans="1:6" x14ac:dyDescent="0.2">
      <c r="A60" s="65"/>
      <c r="B60" s="87"/>
      <c r="C60" s="87"/>
      <c r="D60" s="65" t="s">
        <v>50</v>
      </c>
      <c r="E60" s="65"/>
      <c r="F60" s="65"/>
    </row>
    <row r="61" spans="1:6" x14ac:dyDescent="0.2">
      <c r="A61" s="65"/>
      <c r="B61" s="87"/>
      <c r="C61" s="87"/>
      <c r="D61" s="65" t="s">
        <v>13</v>
      </c>
      <c r="E61" s="65"/>
      <c r="F61" s="65"/>
    </row>
    <row r="62" spans="1:6" x14ac:dyDescent="0.2">
      <c r="A62" s="65"/>
      <c r="B62" s="87"/>
      <c r="C62" s="87"/>
      <c r="D62" s="66" t="s">
        <v>240</v>
      </c>
      <c r="E62" s="66"/>
      <c r="F62" s="65"/>
    </row>
    <row r="63" spans="1:6" x14ac:dyDescent="0.2">
      <c r="A63" s="65"/>
      <c r="B63" s="87"/>
      <c r="C63" s="87"/>
      <c r="D63" s="66" t="s">
        <v>216</v>
      </c>
      <c r="E63" s="66"/>
      <c r="F63" s="65"/>
    </row>
    <row r="64" spans="1:6" x14ac:dyDescent="0.2">
      <c r="A64" s="65"/>
      <c r="B64" s="87"/>
      <c r="C64" s="87"/>
      <c r="D64" s="66" t="s">
        <v>218</v>
      </c>
      <c r="E64" s="66"/>
      <c r="F64" s="65"/>
    </row>
    <row r="65" spans="1:6" x14ac:dyDescent="0.2">
      <c r="A65" s="65"/>
      <c r="B65" s="87"/>
      <c r="C65" s="87"/>
      <c r="D65" s="65" t="s">
        <v>14</v>
      </c>
      <c r="E65" s="65"/>
      <c r="F65" s="65"/>
    </row>
    <row r="66" spans="1:6" x14ac:dyDescent="0.2">
      <c r="A66" s="65"/>
      <c r="B66" s="87"/>
      <c r="C66" s="87"/>
      <c r="D66" s="65" t="s">
        <v>15</v>
      </c>
      <c r="E66" s="65"/>
      <c r="F66" s="65"/>
    </row>
    <row r="67" spans="1:6" x14ac:dyDescent="0.2">
      <c r="A67" s="65"/>
      <c r="B67" s="87"/>
      <c r="C67" s="87"/>
      <c r="D67" s="65" t="s">
        <v>16</v>
      </c>
      <c r="E67" s="65"/>
      <c r="F67" s="65"/>
    </row>
    <row r="68" spans="1:6" x14ac:dyDescent="0.2">
      <c r="A68" s="65"/>
      <c r="B68" s="87"/>
      <c r="C68" s="87"/>
      <c r="D68" s="65" t="s">
        <v>18</v>
      </c>
      <c r="E68" s="65"/>
      <c r="F68" s="65"/>
    </row>
    <row r="69" spans="1:6" x14ac:dyDescent="0.2">
      <c r="A69" s="65"/>
      <c r="B69" s="87"/>
      <c r="C69" s="87"/>
      <c r="D69" s="65" t="s">
        <v>17</v>
      </c>
      <c r="E69" s="65"/>
      <c r="F69" s="65"/>
    </row>
    <row r="70" spans="1:6" x14ac:dyDescent="0.2">
      <c r="A70" s="65"/>
      <c r="B70" s="87"/>
      <c r="C70" s="87"/>
      <c r="D70" s="66" t="s">
        <v>219</v>
      </c>
      <c r="E70" s="66"/>
      <c r="F70" s="65"/>
    </row>
    <row r="71" spans="1:6" x14ac:dyDescent="0.2">
      <c r="A71" s="65"/>
      <c r="B71" s="65"/>
      <c r="C71" s="65"/>
      <c r="D71" s="65"/>
      <c r="E71" s="65"/>
      <c r="F71" s="65"/>
    </row>
  </sheetData>
  <sheetProtection algorithmName="SHA-512" hashValue="LEh//yj/MvGypWzUaz5k9Tf8NLVv1A2WG1Na/iV37XaF/XhAPkSqFFWuD7oKE7IbbSpl2VJfUy2ccawS+4KEMg==" saltValue="jDFUGE7ufGcW0aYpXYa6fw==" spinCount="100000" sheet="1" objects="1" scenarios="1"/>
  <mergeCells count="3">
    <mergeCell ref="B13:D13"/>
    <mergeCell ref="A6:D6"/>
    <mergeCell ref="A7:D7"/>
  </mergeCells>
  <phoneticPr fontId="6" type="noConversion"/>
  <hyperlinks>
    <hyperlink ref="F1" r:id="rId1"/>
  </hyperlinks>
  <pageMargins left="0.75" right="0.75" top="1" bottom="1" header="0.5" footer="0.5"/>
  <pageSetup orientation="portrait" r:id="rId2"/>
  <rowBreaks count="1" manualBreakCount="1">
    <brk id="83" max="16383" man="1" pt="1"/>
  </rowBreaks>
  <drawing r:id="rId3"/>
  <legacyDrawing r:id="rId4"/>
  <mc:AlternateContent xmlns:mc="http://schemas.openxmlformats.org/markup-compatibility/2006">
    <mc:Choice Requires="x14">
      <controls>
        <mc:AlternateContent xmlns:mc="http://schemas.openxmlformats.org/markup-compatibility/2006">
          <mc:Choice Requires="x14">
            <control shapeId="7170" r:id="rId5" name="Button 2">
              <controlPr defaultSize="0" print="0" autoFill="0" autoPict="0" macro="[0]!GoAndRefresh" altText="Refresh _x000a_Table Now">
                <anchor moveWithCells="1" sizeWithCells="1">
                  <from>
                    <xdr:col>0</xdr:col>
                    <xdr:colOff>95250</xdr:colOff>
                    <xdr:row>7</xdr:row>
                    <xdr:rowOff>85725</xdr:rowOff>
                  </from>
                  <to>
                    <xdr:col>2</xdr:col>
                    <xdr:colOff>142875</xdr:colOff>
                    <xdr:row>10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6">
    <pageSetUpPr fitToPage="1"/>
  </sheetPr>
  <dimension ref="A1:I50"/>
  <sheetViews>
    <sheetView zoomScale="85" zoomScaleNormal="85" workbookViewId="0">
      <selection activeCell="D15" sqref="D15"/>
    </sheetView>
  </sheetViews>
  <sheetFormatPr defaultRowHeight="12.75" x14ac:dyDescent="0.2"/>
  <cols>
    <col min="1" max="1" width="11.5" bestFit="1" customWidth="1"/>
    <col min="2" max="2" width="19.25" customWidth="1"/>
    <col min="3" max="3" width="8.25" bestFit="1" customWidth="1"/>
    <col min="4" max="4" width="15" bestFit="1" customWidth="1"/>
    <col min="5" max="5" width="13.5" bestFit="1" customWidth="1"/>
    <col min="6" max="6" width="11.625" customWidth="1"/>
    <col min="7" max="7" width="11.25" customWidth="1"/>
    <col min="8" max="8" width="11.125" customWidth="1"/>
    <col min="9" max="9" width="10.5" customWidth="1"/>
    <col min="10" max="10" width="22.5" customWidth="1"/>
    <col min="11" max="11" width="12.5" customWidth="1"/>
    <col min="12" max="12" width="7.25" customWidth="1"/>
    <col min="13" max="13" width="14.625" customWidth="1"/>
    <col min="14" max="14" width="7" customWidth="1"/>
    <col min="15" max="15" width="12.125" customWidth="1"/>
    <col min="16" max="16" width="14" customWidth="1"/>
    <col min="17" max="17" width="9.75" customWidth="1"/>
    <col min="18" max="18" width="7.375" customWidth="1"/>
    <col min="19" max="19" width="6" customWidth="1"/>
    <col min="20" max="20" width="12.125" customWidth="1"/>
    <col min="21" max="21" width="12" customWidth="1"/>
    <col min="22" max="22" width="9" customWidth="1"/>
    <col min="23" max="23" width="8" customWidth="1"/>
    <col min="24" max="24" width="6.25" customWidth="1"/>
    <col min="25" max="25" width="7.75" customWidth="1"/>
    <col min="26" max="26" width="17.5" customWidth="1"/>
    <col min="27" max="27" width="27.375" customWidth="1"/>
    <col min="28" max="28" width="4.25" customWidth="1"/>
    <col min="29" max="29" width="7.25" customWidth="1"/>
    <col min="30" max="30" width="12.25" customWidth="1"/>
    <col min="31" max="31" width="13.5" customWidth="1"/>
    <col min="32" max="32" width="17.25" customWidth="1"/>
    <col min="33" max="33" width="16.375" customWidth="1"/>
    <col min="34" max="34" width="17.75" customWidth="1"/>
    <col min="35" max="35" width="5" customWidth="1"/>
    <col min="36" max="36" width="4.625" customWidth="1"/>
    <col min="37" max="38" width="12.25" customWidth="1"/>
    <col min="39" max="40" width="6.75" customWidth="1"/>
    <col min="41" max="41" width="10.625" customWidth="1"/>
    <col min="42" max="42" width="13.75" customWidth="1"/>
    <col min="43" max="43" width="12.25" customWidth="1"/>
    <col min="44" max="44" width="13.25" customWidth="1"/>
    <col min="45" max="45" width="7.5" customWidth="1"/>
    <col min="46" max="46" width="20.625" customWidth="1"/>
    <col min="47" max="47" width="7.5" customWidth="1"/>
    <col min="48" max="48" width="8.625" customWidth="1"/>
    <col min="49" max="50" width="7.375" customWidth="1"/>
    <col min="51" max="51" width="15.625" customWidth="1"/>
    <col min="52" max="52" width="14.25" customWidth="1"/>
    <col min="53" max="53" width="12.25" customWidth="1"/>
    <col min="54" max="54" width="16" customWidth="1"/>
    <col min="55" max="55" width="20.5" customWidth="1"/>
    <col min="56" max="56" width="6" customWidth="1"/>
    <col min="57" max="57" width="22.625" customWidth="1"/>
    <col min="58" max="58" width="19" customWidth="1"/>
    <col min="59" max="59" width="9.375" customWidth="1"/>
    <col min="60" max="60" width="4.5" customWidth="1"/>
    <col min="61" max="61" width="11.625" customWidth="1"/>
    <col min="62" max="62" width="10.125" customWidth="1"/>
    <col min="63" max="63" width="11.125" customWidth="1"/>
    <col min="64" max="64" width="10.5" customWidth="1"/>
    <col min="65" max="65" width="22.5" customWidth="1"/>
    <col min="66" max="66" width="12.5" customWidth="1"/>
    <col min="67" max="67" width="7.25" customWidth="1"/>
    <col min="68" max="68" width="14.625" customWidth="1"/>
    <col min="69" max="69" width="7" customWidth="1"/>
    <col min="70" max="70" width="12.125" customWidth="1"/>
    <col min="71" max="71" width="14" customWidth="1"/>
    <col min="72" max="72" width="9.75" customWidth="1"/>
    <col min="73" max="73" width="7.375" customWidth="1"/>
    <col min="74" max="74" width="6" customWidth="1"/>
    <col min="75" max="75" width="12.125" customWidth="1"/>
    <col min="76" max="76" width="12" customWidth="1"/>
    <col min="77" max="77" width="9" customWidth="1"/>
    <col min="78" max="78" width="8" customWidth="1"/>
    <col min="79" max="79" width="6.25" customWidth="1"/>
    <col min="80" max="80" width="7.75" customWidth="1"/>
    <col min="81" max="81" width="17.5" customWidth="1"/>
    <col min="82" max="82" width="27.375" customWidth="1"/>
    <col min="83" max="83" width="4.25" customWidth="1"/>
    <col min="84" max="84" width="7.25" customWidth="1"/>
    <col min="85" max="85" width="12.25" customWidth="1"/>
    <col min="86" max="86" width="13.5" customWidth="1"/>
    <col min="87" max="87" width="17.25" customWidth="1"/>
    <col min="88" max="88" width="16.375" customWidth="1"/>
    <col min="89" max="89" width="17.75" customWidth="1"/>
    <col min="90" max="90" width="5" customWidth="1"/>
    <col min="91" max="91" width="4.625" customWidth="1"/>
    <col min="92" max="93" width="12.25" customWidth="1"/>
    <col min="94" max="95" width="6.75" customWidth="1"/>
    <col min="96" max="96" width="10.625" customWidth="1"/>
    <col min="97" max="97" width="13.75" customWidth="1"/>
    <col min="98" max="98" width="12.25" customWidth="1"/>
    <col min="99" max="99" width="13.25" customWidth="1"/>
    <col min="100" max="100" width="7.5" customWidth="1"/>
    <col min="101" max="101" width="20.625" customWidth="1"/>
    <col min="102" max="102" width="7.5" customWidth="1"/>
    <col min="103" max="103" width="8.625" customWidth="1"/>
    <col min="104" max="105" width="7.375" customWidth="1"/>
    <col min="106" max="106" width="15.625" customWidth="1"/>
    <col min="107" max="107" width="14.25" customWidth="1"/>
    <col min="108" max="108" width="12.25" customWidth="1"/>
    <col min="109" max="109" width="16" customWidth="1"/>
    <col min="110" max="110" width="20.5" customWidth="1"/>
    <col min="111" max="111" width="6" customWidth="1"/>
    <col min="112" max="112" width="32.875" bestFit="1" customWidth="1"/>
    <col min="113" max="113" width="27.625" bestFit="1" customWidth="1"/>
  </cols>
  <sheetData>
    <row r="1" spans="1:9" x14ac:dyDescent="0.2">
      <c r="A1" s="64" t="s">
        <v>229</v>
      </c>
      <c r="B1" s="65"/>
      <c r="C1" s="65"/>
      <c r="D1" s="65"/>
      <c r="E1" s="65"/>
      <c r="F1" s="65"/>
      <c r="G1" s="65"/>
      <c r="H1" s="91" t="s">
        <v>231</v>
      </c>
      <c r="I1" s="65"/>
    </row>
    <row r="2" spans="1:9" x14ac:dyDescent="0.2">
      <c r="A2" s="66" t="s">
        <v>230</v>
      </c>
      <c r="B2" s="65"/>
      <c r="C2" s="65"/>
      <c r="D2" s="65"/>
      <c r="E2" s="65"/>
      <c r="F2" s="65"/>
      <c r="G2" s="65"/>
      <c r="H2" s="65"/>
      <c r="I2" s="65"/>
    </row>
    <row r="3" spans="1:9" s="7" customFormat="1" x14ac:dyDescent="0.2">
      <c r="A3" s="67" t="s">
        <v>255</v>
      </c>
      <c r="B3" s="68"/>
      <c r="C3" s="68"/>
      <c r="D3" s="68"/>
      <c r="E3" s="68"/>
      <c r="F3" s="68"/>
      <c r="G3" s="68"/>
      <c r="H3" s="68"/>
      <c r="I3" s="68"/>
    </row>
    <row r="4" spans="1:9" x14ac:dyDescent="0.2">
      <c r="A4" s="65"/>
      <c r="B4" s="65"/>
      <c r="C4" s="65"/>
      <c r="D4" s="65"/>
      <c r="E4" s="65"/>
      <c r="F4" s="65"/>
      <c r="G4" s="85"/>
      <c r="H4" s="85"/>
      <c r="I4" s="65"/>
    </row>
    <row r="5" spans="1:9" x14ac:dyDescent="0.2">
      <c r="A5" s="64" t="s">
        <v>233</v>
      </c>
      <c r="B5" s="65"/>
      <c r="C5" s="65"/>
      <c r="D5" s="65"/>
      <c r="E5" s="65"/>
      <c r="F5" s="65"/>
      <c r="G5" s="65"/>
      <c r="H5" s="65"/>
      <c r="I5" s="65"/>
    </row>
    <row r="6" spans="1:9" ht="41.25" customHeight="1" x14ac:dyDescent="0.2">
      <c r="A6" s="102" t="s">
        <v>242</v>
      </c>
      <c r="B6" s="102"/>
      <c r="C6" s="102"/>
      <c r="D6" s="102"/>
      <c r="E6" s="102"/>
      <c r="F6" s="102"/>
      <c r="G6" s="102"/>
      <c r="H6" s="65"/>
      <c r="I6" s="65"/>
    </row>
    <row r="7" spans="1:9" ht="30.75" customHeight="1" x14ac:dyDescent="0.2">
      <c r="A7" s="103" t="s">
        <v>234</v>
      </c>
      <c r="B7" s="103"/>
      <c r="C7" s="103"/>
      <c r="D7" s="103"/>
      <c r="E7" s="103"/>
      <c r="F7" s="103"/>
      <c r="G7" s="103"/>
      <c r="H7" s="65"/>
      <c r="I7" s="65"/>
    </row>
    <row r="8" spans="1:9" ht="52.5" customHeight="1" x14ac:dyDescent="0.2">
      <c r="A8" s="98" t="s">
        <v>253</v>
      </c>
      <c r="B8" s="98"/>
      <c r="C8" s="98"/>
      <c r="D8" s="98"/>
      <c r="E8" s="98"/>
      <c r="F8" s="98"/>
      <c r="G8" s="98"/>
      <c r="H8" s="65"/>
      <c r="I8" s="65"/>
    </row>
    <row r="9" spans="1:9" x14ac:dyDescent="0.2">
      <c r="A9" s="70" t="s">
        <v>235</v>
      </c>
      <c r="B9" s="65"/>
      <c r="C9" s="65"/>
      <c r="D9" s="65"/>
      <c r="E9" s="65"/>
      <c r="F9" s="65"/>
      <c r="G9" s="65"/>
      <c r="H9" s="65"/>
      <c r="I9" s="65"/>
    </row>
    <row r="10" spans="1:9" x14ac:dyDescent="0.2">
      <c r="A10" s="65"/>
      <c r="B10" s="65"/>
      <c r="C10" s="65"/>
      <c r="D10" s="65"/>
      <c r="E10" s="65"/>
      <c r="F10" s="65"/>
      <c r="G10" s="69"/>
      <c r="H10" s="65"/>
      <c r="I10" s="65"/>
    </row>
    <row r="11" spans="1:9" x14ac:dyDescent="0.2">
      <c r="A11" s="64" t="s">
        <v>232</v>
      </c>
      <c r="B11" s="99"/>
      <c r="C11" s="100"/>
      <c r="D11" s="100"/>
      <c r="E11" s="100"/>
      <c r="F11" s="100"/>
      <c r="G11" s="101"/>
      <c r="H11" s="65"/>
      <c r="I11" s="65"/>
    </row>
    <row r="12" spans="1:9" hidden="1" x14ac:dyDescent="0.2">
      <c r="A12" s="131" t="s">
        <v>185</v>
      </c>
      <c r="B12" s="132">
        <v>1</v>
      </c>
      <c r="C12" s="65"/>
      <c r="D12" s="65"/>
      <c r="E12" s="65"/>
      <c r="F12" s="65"/>
      <c r="G12" s="65"/>
      <c r="H12" s="65"/>
      <c r="I12" s="65"/>
    </row>
    <row r="13" spans="1:9" x14ac:dyDescent="0.2">
      <c r="A13" s="65"/>
      <c r="B13" s="65"/>
      <c r="C13" s="65"/>
      <c r="D13" s="65"/>
      <c r="E13" s="65"/>
      <c r="F13" s="65"/>
      <c r="G13" s="65"/>
      <c r="H13" s="65"/>
      <c r="I13" s="65"/>
    </row>
    <row r="14" spans="1:9" ht="63.75" x14ac:dyDescent="0.2">
      <c r="A14" s="124" t="s">
        <v>225</v>
      </c>
      <c r="B14" s="119" t="s">
        <v>191</v>
      </c>
      <c r="C14" s="119" t="s">
        <v>226</v>
      </c>
      <c r="D14" s="119" t="s">
        <v>197</v>
      </c>
      <c r="E14" s="119" t="s">
        <v>196</v>
      </c>
      <c r="F14" s="120" t="s">
        <v>236</v>
      </c>
      <c r="G14" s="129" t="s">
        <v>246</v>
      </c>
      <c r="H14" s="129" t="s">
        <v>247</v>
      </c>
      <c r="I14" s="130" t="s">
        <v>248</v>
      </c>
    </row>
    <row r="15" spans="1:9" x14ac:dyDescent="0.2">
      <c r="A15" s="113">
        <v>1</v>
      </c>
      <c r="B15" s="113" t="s">
        <v>102</v>
      </c>
      <c r="C15" s="113">
        <v>45</v>
      </c>
      <c r="D15" s="113">
        <v>32</v>
      </c>
      <c r="E15" s="113" t="s">
        <v>186</v>
      </c>
      <c r="F15" s="116">
        <v>0.20625000000000002</v>
      </c>
      <c r="G15" s="117">
        <v>1.125</v>
      </c>
      <c r="H15" s="117">
        <v>1.686656671664168</v>
      </c>
      <c r="I15" s="118">
        <v>0.18740629685157423</v>
      </c>
    </row>
    <row r="16" spans="1:9" x14ac:dyDescent="0.2">
      <c r="A16" s="114">
        <v>1</v>
      </c>
      <c r="B16" s="113" t="s">
        <v>109</v>
      </c>
      <c r="C16" s="113">
        <v>12</v>
      </c>
      <c r="D16" s="113">
        <v>32</v>
      </c>
      <c r="E16" s="113" t="s">
        <v>250</v>
      </c>
      <c r="F16" s="116">
        <v>0.27500000000000002</v>
      </c>
      <c r="G16" s="117">
        <v>0.3</v>
      </c>
      <c r="H16" s="117">
        <v>0.4497751124437781</v>
      </c>
      <c r="I16" s="118">
        <v>4.9975012493753121E-2</v>
      </c>
    </row>
    <row r="17" spans="1:9" x14ac:dyDescent="0.2">
      <c r="A17" s="114">
        <v>1</v>
      </c>
      <c r="B17" s="113" t="s">
        <v>111</v>
      </c>
      <c r="C17" s="113">
        <v>21</v>
      </c>
      <c r="D17" s="113">
        <v>32</v>
      </c>
      <c r="E17" s="113" t="s">
        <v>250</v>
      </c>
      <c r="F17" s="116">
        <v>1.925</v>
      </c>
      <c r="G17" s="117">
        <v>1.6153846153846154</v>
      </c>
      <c r="H17" s="117">
        <v>2.4218659900818817</v>
      </c>
      <c r="I17" s="118">
        <v>0.26909622112020909</v>
      </c>
    </row>
    <row r="18" spans="1:9" x14ac:dyDescent="0.2">
      <c r="A18" s="114">
        <v>1</v>
      </c>
      <c r="B18" s="113" t="s">
        <v>112</v>
      </c>
      <c r="C18" s="113">
        <v>8000</v>
      </c>
      <c r="D18" s="113">
        <v>32</v>
      </c>
      <c r="E18" s="113">
        <v>95</v>
      </c>
      <c r="F18" s="116">
        <v>550</v>
      </c>
      <c r="G18" s="117">
        <v>320</v>
      </c>
      <c r="H18" s="117">
        <v>479.76011994002994</v>
      </c>
      <c r="I18" s="118">
        <v>53.306679993336658</v>
      </c>
    </row>
    <row r="19" spans="1:9" x14ac:dyDescent="0.2">
      <c r="A19" s="127" t="s">
        <v>251</v>
      </c>
      <c r="B19" s="128"/>
      <c r="C19" s="128"/>
      <c r="D19" s="128"/>
      <c r="E19" s="128"/>
      <c r="F19" s="116">
        <v>552.40625</v>
      </c>
      <c r="G19" s="117">
        <v>323.0403846153846</v>
      </c>
      <c r="H19" s="117">
        <v>484.31841771421978</v>
      </c>
      <c r="I19" s="118">
        <v>53.813157523802197</v>
      </c>
    </row>
    <row r="20" spans="1:9" x14ac:dyDescent="0.2">
      <c r="A20" s="113"/>
      <c r="B20" s="115"/>
      <c r="C20" s="115"/>
      <c r="D20" s="115"/>
      <c r="E20" s="115"/>
      <c r="F20" s="116"/>
      <c r="G20" s="117"/>
      <c r="H20" s="117"/>
      <c r="I20" s="118"/>
    </row>
    <row r="21" spans="1:9" x14ac:dyDescent="0.2">
      <c r="A21" s="113">
        <v>2</v>
      </c>
      <c r="B21" s="113" t="s">
        <v>31</v>
      </c>
      <c r="C21" s="113">
        <v>45</v>
      </c>
      <c r="D21" s="113">
        <v>44</v>
      </c>
      <c r="E21" s="113" t="s">
        <v>249</v>
      </c>
      <c r="F21" s="116">
        <v>13.612499999999999</v>
      </c>
      <c r="G21" s="117">
        <v>3.2142857142857144</v>
      </c>
      <c r="H21" s="117">
        <v>4.8190190618976221</v>
      </c>
      <c r="I21" s="118">
        <v>0.5354465624330691</v>
      </c>
    </row>
    <row r="22" spans="1:9" x14ac:dyDescent="0.2">
      <c r="A22" s="114">
        <v>2</v>
      </c>
      <c r="B22" s="113" t="s">
        <v>207</v>
      </c>
      <c r="C22" s="113">
        <v>4512</v>
      </c>
      <c r="D22" s="113">
        <v>40</v>
      </c>
      <c r="E22" s="113">
        <v>95</v>
      </c>
      <c r="F22" s="116">
        <v>310.2</v>
      </c>
      <c r="G22" s="117">
        <v>107.42857142857143</v>
      </c>
      <c r="H22" s="117">
        <v>161.06232597986718</v>
      </c>
      <c r="I22" s="118">
        <v>17.895813997763021</v>
      </c>
    </row>
    <row r="23" spans="1:9" x14ac:dyDescent="0.2">
      <c r="A23" s="127" t="s">
        <v>252</v>
      </c>
      <c r="B23" s="128"/>
      <c r="C23" s="128"/>
      <c r="D23" s="128"/>
      <c r="E23" s="128"/>
      <c r="F23" s="116">
        <v>323.8125</v>
      </c>
      <c r="G23" s="117">
        <v>110.64285714285714</v>
      </c>
      <c r="H23" s="117">
        <v>165.8813450417648</v>
      </c>
      <c r="I23" s="118">
        <v>18.43126056019609</v>
      </c>
    </row>
    <row r="24" spans="1:9" x14ac:dyDescent="0.2">
      <c r="A24" s="113"/>
      <c r="B24" s="115"/>
      <c r="C24" s="115"/>
      <c r="D24" s="115"/>
      <c r="E24" s="115"/>
      <c r="F24" s="116"/>
      <c r="G24" s="117"/>
      <c r="H24" s="117"/>
      <c r="I24" s="118"/>
    </row>
    <row r="25" spans="1:9" x14ac:dyDescent="0.2">
      <c r="A25" s="113">
        <v>4</v>
      </c>
      <c r="B25" s="113" t="s">
        <v>107</v>
      </c>
      <c r="C25" s="113">
        <v>40</v>
      </c>
      <c r="D25" s="113">
        <v>45</v>
      </c>
      <c r="E25" s="113" t="s">
        <v>257</v>
      </c>
      <c r="F25" s="116">
        <v>0</v>
      </c>
      <c r="G25" s="117">
        <v>0.7407407407407407</v>
      </c>
      <c r="H25" s="117">
        <v>1.1105558331945138</v>
      </c>
      <c r="I25" s="118">
        <v>0.1233950925771682</v>
      </c>
    </row>
    <row r="26" spans="1:9" x14ac:dyDescent="0.2">
      <c r="A26" s="127" t="s">
        <v>258</v>
      </c>
      <c r="B26" s="128"/>
      <c r="C26" s="128"/>
      <c r="D26" s="128"/>
      <c r="E26" s="128"/>
      <c r="F26" s="116">
        <v>0</v>
      </c>
      <c r="G26" s="117">
        <v>0.7407407407407407</v>
      </c>
      <c r="H26" s="117">
        <v>1.1105558331945138</v>
      </c>
      <c r="I26" s="118">
        <v>0.1233950925771682</v>
      </c>
    </row>
    <row r="27" spans="1:9" x14ac:dyDescent="0.2">
      <c r="A27" s="113"/>
      <c r="B27" s="115"/>
      <c r="C27" s="115"/>
      <c r="D27" s="115"/>
      <c r="E27" s="115"/>
      <c r="F27" s="116"/>
      <c r="G27" s="117"/>
      <c r="H27" s="117"/>
      <c r="I27" s="118"/>
    </row>
    <row r="28" spans="1:9" x14ac:dyDescent="0.2">
      <c r="A28" s="125" t="s">
        <v>27</v>
      </c>
      <c r="B28" s="126"/>
      <c r="C28" s="126"/>
      <c r="D28" s="126"/>
      <c r="E28" s="126"/>
      <c r="F28" s="121">
        <v>876.21875</v>
      </c>
      <c r="G28" s="122">
        <v>434.42398249898253</v>
      </c>
      <c r="H28" s="122">
        <v>651.31031858917913</v>
      </c>
      <c r="I28" s="123">
        <v>72.367813176575453</v>
      </c>
    </row>
    <row r="47" ht="45" customHeight="1" x14ac:dyDescent="0.2"/>
    <row r="48" ht="32.25" customHeight="1" x14ac:dyDescent="0.2"/>
    <row r="49" ht="71.25" customHeight="1" x14ac:dyDescent="0.2"/>
    <row r="50" ht="51.75" customHeight="1" x14ac:dyDescent="0.2"/>
  </sheetData>
  <sheetProtection pivotTables="0"/>
  <mergeCells count="4">
    <mergeCell ref="B11:G11"/>
    <mergeCell ref="A6:G6"/>
    <mergeCell ref="A7:G7"/>
    <mergeCell ref="A8:G8"/>
  </mergeCells>
  <hyperlinks>
    <hyperlink ref="A9" r:id="rId2"/>
    <hyperlink ref="H1" r:id="rId3"/>
  </hyperlinks>
  <pageMargins left="0.7" right="0.7" top="0.75" bottom="0.75" header="0.3" footer="0.3"/>
  <pageSetup scale="85"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3"/>
  <dimension ref="A1:AE65"/>
  <sheetViews>
    <sheetView zoomScale="70" zoomScaleNormal="70" workbookViewId="0">
      <pane xSplit="2" ySplit="2" topLeftCell="C3" activePane="bottomRight" state="frozenSplit"/>
      <selection activeCell="D5" sqref="D5"/>
      <selection pane="topRight" activeCell="B1" sqref="B1:F1048576"/>
      <selection pane="bottomLeft" activeCell="A2" sqref="A2"/>
      <selection pane="bottomRight" activeCell="B8" sqref="B8"/>
    </sheetView>
  </sheetViews>
  <sheetFormatPr defaultColWidth="11" defaultRowHeight="12.75" x14ac:dyDescent="0.2"/>
  <cols>
    <col min="1" max="1" width="3.125" bestFit="1" customWidth="1"/>
    <col min="2" max="2" width="23" customWidth="1"/>
    <col min="8" max="15" width="12.375" customWidth="1"/>
    <col min="16" max="16" width="16.25" customWidth="1"/>
    <col min="17" max="22" width="12.375" customWidth="1"/>
    <col min="23" max="26" width="12.25" style="9" customWidth="1"/>
    <col min="29" max="29" width="28.375" customWidth="1"/>
  </cols>
  <sheetData>
    <row r="1" spans="1:31" x14ac:dyDescent="0.2">
      <c r="C1" s="104" t="s">
        <v>210</v>
      </c>
      <c r="D1" s="105"/>
      <c r="E1" s="105"/>
      <c r="F1" s="105"/>
      <c r="G1" s="106"/>
      <c r="H1" s="107" t="s">
        <v>211</v>
      </c>
      <c r="I1" s="108"/>
      <c r="J1" s="108"/>
      <c r="K1" s="108"/>
      <c r="L1" s="108"/>
      <c r="M1" s="108"/>
      <c r="N1" s="108"/>
      <c r="O1" s="108"/>
      <c r="P1" s="108"/>
      <c r="Q1" s="108"/>
      <c r="R1" s="108"/>
      <c r="S1" s="108"/>
      <c r="T1" s="108"/>
      <c r="U1" s="109"/>
      <c r="V1" s="62"/>
      <c r="W1" s="110" t="s">
        <v>212</v>
      </c>
      <c r="X1" s="111"/>
      <c r="Y1" s="111"/>
      <c r="Z1" s="112"/>
    </row>
    <row r="2" spans="1:31" s="2" customFormat="1" ht="63.75" x14ac:dyDescent="0.2">
      <c r="B2" s="8" t="s">
        <v>63</v>
      </c>
      <c r="C2" s="44" t="s">
        <v>201</v>
      </c>
      <c r="D2" s="45" t="s">
        <v>200</v>
      </c>
      <c r="E2" s="45" t="s">
        <v>199</v>
      </c>
      <c r="F2" s="45" t="s">
        <v>189</v>
      </c>
      <c r="G2" s="46" t="s">
        <v>185</v>
      </c>
      <c r="H2" s="15" t="s">
        <v>198</v>
      </c>
      <c r="I2" s="16" t="s">
        <v>197</v>
      </c>
      <c r="J2" s="16" t="s">
        <v>195</v>
      </c>
      <c r="K2" s="17" t="s">
        <v>196</v>
      </c>
      <c r="L2" s="17" t="s">
        <v>192</v>
      </c>
      <c r="M2" s="17" t="s">
        <v>194</v>
      </c>
      <c r="N2" s="17" t="s">
        <v>193</v>
      </c>
      <c r="O2" s="17" t="s">
        <v>190</v>
      </c>
      <c r="P2" s="17" t="s">
        <v>202</v>
      </c>
      <c r="Q2" s="17" t="s">
        <v>203</v>
      </c>
      <c r="R2" s="17" t="s">
        <v>204</v>
      </c>
      <c r="S2" s="17" t="s">
        <v>205</v>
      </c>
      <c r="T2" s="17" t="s">
        <v>206</v>
      </c>
      <c r="U2" s="17" t="s">
        <v>237</v>
      </c>
      <c r="V2" s="17" t="s">
        <v>238</v>
      </c>
      <c r="W2" s="42" t="s">
        <v>245</v>
      </c>
      <c r="X2" s="71" t="s">
        <v>244</v>
      </c>
      <c r="Y2" s="71" t="s">
        <v>243</v>
      </c>
      <c r="Z2" s="43" t="s">
        <v>209</v>
      </c>
      <c r="AC2" s="1" t="str">
        <f>B2</f>
        <v>Crop</v>
      </c>
      <c r="AD2" s="61" t="str">
        <f>I2</f>
        <v>Optimum Temp (ºF )</v>
      </c>
      <c r="AE2" s="61" t="str">
        <f>K2</f>
        <v>Optimum RH (%)</v>
      </c>
    </row>
    <row r="3" spans="1:31" s="2" customFormat="1" x14ac:dyDescent="0.2">
      <c r="A3" s="74">
        <v>1</v>
      </c>
      <c r="B3" s="75" t="s">
        <v>223</v>
      </c>
      <c r="C3" s="76"/>
      <c r="D3" s="77"/>
      <c r="E3" s="77"/>
      <c r="F3" s="77"/>
      <c r="G3" s="78"/>
      <c r="H3" s="79">
        <v>0</v>
      </c>
      <c r="I3" s="80">
        <v>0</v>
      </c>
      <c r="J3" s="80">
        <v>0</v>
      </c>
      <c r="K3" s="81">
        <v>0</v>
      </c>
      <c r="L3" s="81">
        <v>0</v>
      </c>
      <c r="M3" s="81">
        <v>0</v>
      </c>
      <c r="N3" s="81">
        <v>0</v>
      </c>
      <c r="O3" s="81">
        <v>0</v>
      </c>
      <c r="P3" s="81">
        <v>0</v>
      </c>
      <c r="Q3" s="81">
        <v>0</v>
      </c>
      <c r="R3" s="81">
        <v>0</v>
      </c>
      <c r="S3" s="81">
        <v>0</v>
      </c>
      <c r="T3" s="81">
        <v>0</v>
      </c>
      <c r="U3" s="81">
        <v>0</v>
      </c>
      <c r="V3" s="81">
        <v>0</v>
      </c>
      <c r="W3" s="82">
        <v>0</v>
      </c>
      <c r="X3" s="83">
        <v>0</v>
      </c>
      <c r="Y3" s="83">
        <v>0</v>
      </c>
      <c r="Z3" s="84">
        <v>0</v>
      </c>
      <c r="AC3" s="1" t="str">
        <f t="shared" ref="AC3:AC57" si="0">B3</f>
        <v>None</v>
      </c>
      <c r="AD3" s="61">
        <f t="shared" ref="AD3:AD57" si="1">I3</f>
        <v>0</v>
      </c>
      <c r="AE3" s="61">
        <f t="shared" ref="AE3:AE57" si="2">K3</f>
        <v>0</v>
      </c>
    </row>
    <row r="4" spans="1:31" x14ac:dyDescent="0.2">
      <c r="A4">
        <v>2</v>
      </c>
      <c r="B4" s="11" t="s">
        <v>105</v>
      </c>
      <c r="C4" s="47">
        <f>Inputs!B17</f>
        <v>0</v>
      </c>
      <c r="D4" s="48">
        <f>Inputs!C17</f>
        <v>0</v>
      </c>
      <c r="E4" s="48">
        <f t="shared" ref="E4:E36" si="3">IF(C4&gt;0,C4/2000,IF(D4&gt;0,D4,0))</f>
        <v>0</v>
      </c>
      <c r="F4" s="48">
        <f>E4*2000</f>
        <v>0</v>
      </c>
      <c r="G4" s="49">
        <f>IF(E4&gt;0,1,0)</f>
        <v>0</v>
      </c>
      <c r="H4" s="18">
        <v>1</v>
      </c>
      <c r="I4" s="19">
        <v>32</v>
      </c>
      <c r="J4" s="19">
        <v>0</v>
      </c>
      <c r="K4" s="20" t="s">
        <v>96</v>
      </c>
      <c r="L4" s="20" t="s">
        <v>87</v>
      </c>
      <c r="M4" s="20">
        <v>16</v>
      </c>
      <c r="N4" s="20">
        <f>M4*220</f>
        <v>3520</v>
      </c>
      <c r="O4" s="20" t="s">
        <v>132</v>
      </c>
      <c r="P4" s="20" t="s">
        <v>131</v>
      </c>
      <c r="Q4" s="20">
        <v>41</v>
      </c>
      <c r="R4" s="20">
        <v>24</v>
      </c>
      <c r="S4" s="20">
        <v>29.9</v>
      </c>
      <c r="T4" s="20"/>
      <c r="U4" s="21">
        <v>13</v>
      </c>
      <c r="V4" s="90">
        <f>IF(U4&gt;0,U4/0.667,"")</f>
        <v>19.490254872563717</v>
      </c>
      <c r="W4" s="56">
        <f>IF($F4&gt;0,$F4/U4,0)</f>
        <v>0</v>
      </c>
      <c r="X4" s="72">
        <f t="shared" ref="X4:X57" si="4">IF($F4&gt;0,$F4/V4,0)</f>
        <v>0</v>
      </c>
      <c r="Y4" s="72">
        <f>IF($F4&gt;0,X4/9,0)</f>
        <v>0</v>
      </c>
      <c r="Z4" s="57">
        <f>IF(E4&gt;0,E4*N4,0)/24</f>
        <v>0</v>
      </c>
      <c r="AC4" s="1" t="str">
        <f t="shared" si="0"/>
        <v>Artichoke (Globe)</v>
      </c>
      <c r="AD4" s="61">
        <f t="shared" si="1"/>
        <v>32</v>
      </c>
      <c r="AE4" s="61" t="str">
        <f t="shared" si="2"/>
        <v>&gt;95</v>
      </c>
    </row>
    <row r="5" spans="1:31" x14ac:dyDescent="0.2">
      <c r="A5" s="2">
        <v>3</v>
      </c>
      <c r="B5" s="12" t="s">
        <v>103</v>
      </c>
      <c r="C5" s="50">
        <f>Inputs!B18</f>
        <v>45</v>
      </c>
      <c r="D5" s="51">
        <f>Inputs!C18</f>
        <v>0</v>
      </c>
      <c r="E5" s="51">
        <f t="shared" si="3"/>
        <v>2.2499999999999999E-2</v>
      </c>
      <c r="F5" s="51">
        <f t="shared" ref="F5:F56" si="5">E5*2000</f>
        <v>45</v>
      </c>
      <c r="G5" s="52">
        <f t="shared" ref="G5:G56" si="6">IF(E5&gt;0,1,0)</f>
        <v>1</v>
      </c>
      <c r="H5" s="22">
        <v>1</v>
      </c>
      <c r="I5" s="23">
        <v>32</v>
      </c>
      <c r="J5" s="23">
        <v>1</v>
      </c>
      <c r="K5" s="24" t="s">
        <v>106</v>
      </c>
      <c r="L5" s="25" t="s">
        <v>79</v>
      </c>
      <c r="M5" s="25">
        <v>1</v>
      </c>
      <c r="N5" s="25">
        <f>M5*220</f>
        <v>220</v>
      </c>
      <c r="O5" s="25" t="s">
        <v>187</v>
      </c>
      <c r="P5" s="25" t="s">
        <v>188</v>
      </c>
      <c r="Q5" s="25"/>
      <c r="R5" s="25"/>
      <c r="S5" s="25">
        <v>28</v>
      </c>
      <c r="T5" s="25"/>
      <c r="U5" s="25">
        <v>40</v>
      </c>
      <c r="V5" s="41">
        <f>IF(U5&gt;0,U5*0.667,"")</f>
        <v>26.68</v>
      </c>
      <c r="W5" s="54">
        <f t="shared" ref="W5:W57" si="7">IF($F5&gt;0,$F5/U5,0)</f>
        <v>1.125</v>
      </c>
      <c r="X5" s="73">
        <f t="shared" si="4"/>
        <v>1.686656671664168</v>
      </c>
      <c r="Y5" s="72">
        <f t="shared" ref="Y5:Y57" si="8">IF($F5&gt;0,X5/9,0)</f>
        <v>0.18740629685157423</v>
      </c>
      <c r="Z5" s="55">
        <f t="shared" ref="Z5:Z56" si="9">IF(E5&gt;0,E5*N5,0)/24</f>
        <v>0.20625000000000002</v>
      </c>
      <c r="AC5" s="1" t="str">
        <f t="shared" si="0"/>
        <v>Artichoke (Jerusalem)</v>
      </c>
      <c r="AD5" s="61">
        <f t="shared" si="1"/>
        <v>32</v>
      </c>
      <c r="AE5" s="61" t="str">
        <f t="shared" si="2"/>
        <v>90-95</v>
      </c>
    </row>
    <row r="6" spans="1:31" x14ac:dyDescent="0.2">
      <c r="A6">
        <v>4</v>
      </c>
      <c r="B6" s="13" t="s">
        <v>98</v>
      </c>
      <c r="C6" s="50">
        <f>Inputs!B19</f>
        <v>0</v>
      </c>
      <c r="D6" s="51">
        <f>Inputs!C19</f>
        <v>0</v>
      </c>
      <c r="E6" s="51">
        <f t="shared" si="3"/>
        <v>0</v>
      </c>
      <c r="F6" s="51">
        <f t="shared" si="5"/>
        <v>0</v>
      </c>
      <c r="G6" s="52">
        <f t="shared" si="6"/>
        <v>0</v>
      </c>
      <c r="H6" s="26">
        <v>1</v>
      </c>
      <c r="I6" s="23">
        <v>34</v>
      </c>
      <c r="J6" s="23">
        <v>2</v>
      </c>
      <c r="K6" s="25">
        <v>100</v>
      </c>
      <c r="L6" s="25" t="s">
        <v>97</v>
      </c>
      <c r="M6" s="25">
        <v>80</v>
      </c>
      <c r="N6" s="25">
        <f>M6*220</f>
        <v>17600</v>
      </c>
      <c r="O6" s="27">
        <v>3</v>
      </c>
      <c r="P6" s="25" t="s">
        <v>133</v>
      </c>
      <c r="Q6" s="25">
        <v>32</v>
      </c>
      <c r="R6" s="25" t="s">
        <v>154</v>
      </c>
      <c r="S6" s="25">
        <v>30.9</v>
      </c>
      <c r="T6" s="24" t="s">
        <v>179</v>
      </c>
      <c r="U6" s="25">
        <v>25</v>
      </c>
      <c r="V6" s="41">
        <f t="shared" ref="V6:V57" si="10">IF(U6&gt;0,U6*0.667,"")</f>
        <v>16.675000000000001</v>
      </c>
      <c r="W6" s="54">
        <f t="shared" si="7"/>
        <v>0</v>
      </c>
      <c r="X6" s="73">
        <f t="shared" si="4"/>
        <v>0</v>
      </c>
      <c r="Y6" s="72">
        <f t="shared" si="8"/>
        <v>0</v>
      </c>
      <c r="Z6" s="55">
        <f t="shared" si="9"/>
        <v>0</v>
      </c>
      <c r="AC6" s="1" t="str">
        <f t="shared" si="0"/>
        <v>Asparagus</v>
      </c>
      <c r="AD6" s="61">
        <f t="shared" si="1"/>
        <v>34</v>
      </c>
      <c r="AE6" s="61">
        <f t="shared" si="2"/>
        <v>100</v>
      </c>
    </row>
    <row r="7" spans="1:31" x14ac:dyDescent="0.2">
      <c r="A7" s="2">
        <v>5</v>
      </c>
      <c r="B7" s="13" t="s">
        <v>62</v>
      </c>
      <c r="C7" s="50">
        <f>Inputs!B20</f>
        <v>0</v>
      </c>
      <c r="D7" s="51">
        <f>Inputs!C20</f>
        <v>0</v>
      </c>
      <c r="E7" s="51">
        <f t="shared" si="3"/>
        <v>0</v>
      </c>
      <c r="F7" s="51">
        <f t="shared" si="5"/>
        <v>0</v>
      </c>
      <c r="G7" s="52">
        <f t="shared" si="6"/>
        <v>0</v>
      </c>
      <c r="H7" s="26">
        <v>2</v>
      </c>
      <c r="I7" s="23">
        <v>55</v>
      </c>
      <c r="J7" s="23">
        <v>3</v>
      </c>
      <c r="K7" s="25" t="s">
        <v>186</v>
      </c>
      <c r="L7" s="25">
        <v>14</v>
      </c>
      <c r="M7" s="25">
        <v>71</v>
      </c>
      <c r="N7" s="25">
        <f>M7*220</f>
        <v>15620</v>
      </c>
      <c r="O7" s="28" t="s">
        <v>187</v>
      </c>
      <c r="P7" s="25"/>
      <c r="Q7" s="25">
        <v>55</v>
      </c>
      <c r="R7" s="25"/>
      <c r="S7" s="25">
        <v>40</v>
      </c>
      <c r="T7" s="25"/>
      <c r="U7" s="25">
        <v>23</v>
      </c>
      <c r="V7" s="41">
        <f t="shared" si="10"/>
        <v>15.341000000000001</v>
      </c>
      <c r="W7" s="54">
        <f t="shared" si="7"/>
        <v>0</v>
      </c>
      <c r="X7" s="73">
        <f t="shared" si="4"/>
        <v>0</v>
      </c>
      <c r="Y7" s="72">
        <f t="shared" si="8"/>
        <v>0</v>
      </c>
      <c r="Z7" s="55">
        <f t="shared" si="9"/>
        <v>0</v>
      </c>
      <c r="AC7" s="1" t="str">
        <f t="shared" si="0"/>
        <v>Basil</v>
      </c>
      <c r="AD7" s="61">
        <f t="shared" si="1"/>
        <v>55</v>
      </c>
      <c r="AE7" s="61" t="str">
        <f t="shared" si="2"/>
        <v>90-95</v>
      </c>
    </row>
    <row r="8" spans="1:31" x14ac:dyDescent="0.2">
      <c r="A8">
        <v>6</v>
      </c>
      <c r="B8" s="13" t="s">
        <v>32</v>
      </c>
      <c r="C8" s="50">
        <f>Inputs!B21</f>
        <v>40</v>
      </c>
      <c r="D8" s="51">
        <f>Inputs!C21</f>
        <v>0</v>
      </c>
      <c r="E8" s="51">
        <f t="shared" si="3"/>
        <v>0.02</v>
      </c>
      <c r="F8" s="51">
        <f t="shared" si="5"/>
        <v>40</v>
      </c>
      <c r="G8" s="52">
        <f t="shared" si="6"/>
        <v>1</v>
      </c>
      <c r="H8" s="26">
        <v>4</v>
      </c>
      <c r="I8" s="23">
        <v>45</v>
      </c>
      <c r="J8" s="23">
        <v>5</v>
      </c>
      <c r="K8" s="25" t="s">
        <v>33</v>
      </c>
      <c r="L8" s="25" t="s">
        <v>34</v>
      </c>
      <c r="M8" s="25">
        <v>0</v>
      </c>
      <c r="N8" s="25">
        <f>M8*220</f>
        <v>0</v>
      </c>
      <c r="O8" s="25"/>
      <c r="P8" s="25"/>
      <c r="Q8" s="25"/>
      <c r="R8" s="25"/>
      <c r="S8" s="25"/>
      <c r="T8" s="25"/>
      <c r="U8" s="25">
        <v>54</v>
      </c>
      <c r="V8" s="41">
        <f t="shared" si="10"/>
        <v>36.018000000000001</v>
      </c>
      <c r="W8" s="54">
        <f t="shared" si="7"/>
        <v>0.7407407407407407</v>
      </c>
      <c r="X8" s="73">
        <f t="shared" si="4"/>
        <v>1.1105558331945138</v>
      </c>
      <c r="Y8" s="72">
        <f t="shared" si="8"/>
        <v>0.1233950925771682</v>
      </c>
      <c r="Z8" s="55">
        <f t="shared" si="9"/>
        <v>0</v>
      </c>
      <c r="AC8" s="1" t="str">
        <f t="shared" si="0"/>
        <v>Beans (dry)</v>
      </c>
      <c r="AD8" s="61">
        <f t="shared" si="1"/>
        <v>45</v>
      </c>
      <c r="AE8" s="61" t="str">
        <f t="shared" si="2"/>
        <v>40-50</v>
      </c>
    </row>
    <row r="9" spans="1:31" x14ac:dyDescent="0.2">
      <c r="A9" s="2">
        <v>7</v>
      </c>
      <c r="B9" s="13" t="s">
        <v>101</v>
      </c>
      <c r="C9" s="50">
        <f>Inputs!B22</f>
        <v>0</v>
      </c>
      <c r="D9" s="51">
        <f>Inputs!C22</f>
        <v>0</v>
      </c>
      <c r="E9" s="51">
        <f t="shared" si="3"/>
        <v>0</v>
      </c>
      <c r="F9" s="51">
        <f t="shared" si="5"/>
        <v>0</v>
      </c>
      <c r="G9" s="52">
        <f t="shared" si="6"/>
        <v>0</v>
      </c>
      <c r="H9" s="26">
        <v>2</v>
      </c>
      <c r="I9" s="23">
        <v>44</v>
      </c>
      <c r="J9" s="23">
        <v>1</v>
      </c>
      <c r="K9" s="25" t="s">
        <v>164</v>
      </c>
      <c r="L9" s="24" t="s">
        <v>83</v>
      </c>
      <c r="M9" s="25">
        <v>66</v>
      </c>
      <c r="N9" s="25">
        <f t="shared" ref="N9:N56" si="11">M9*220</f>
        <v>14520</v>
      </c>
      <c r="O9" s="29">
        <v>0.5</v>
      </c>
      <c r="P9" s="25">
        <v>0.01</v>
      </c>
      <c r="Q9" s="25"/>
      <c r="R9" s="25"/>
      <c r="S9" s="25">
        <v>30.7</v>
      </c>
      <c r="T9" s="25"/>
      <c r="U9" s="25">
        <v>14</v>
      </c>
      <c r="V9" s="41">
        <f t="shared" si="10"/>
        <v>9.338000000000001</v>
      </c>
      <c r="W9" s="54">
        <f t="shared" si="7"/>
        <v>0</v>
      </c>
      <c r="X9" s="73">
        <f t="shared" si="4"/>
        <v>0</v>
      </c>
      <c r="Y9" s="72">
        <f t="shared" si="8"/>
        <v>0</v>
      </c>
      <c r="Z9" s="55">
        <f t="shared" si="9"/>
        <v>0</v>
      </c>
      <c r="AC9" s="1" t="str">
        <f t="shared" si="0"/>
        <v>Bean (green)</v>
      </c>
      <c r="AD9" s="61">
        <f t="shared" si="1"/>
        <v>44</v>
      </c>
      <c r="AE9" s="61" t="str">
        <f t="shared" si="2"/>
        <v>&gt;95</v>
      </c>
    </row>
    <row r="10" spans="1:31" x14ac:dyDescent="0.2">
      <c r="A10">
        <v>8</v>
      </c>
      <c r="B10" s="14" t="s">
        <v>162</v>
      </c>
      <c r="C10" s="50">
        <f>Inputs!B23</f>
        <v>0</v>
      </c>
      <c r="D10" s="51">
        <f>Inputs!C23</f>
        <v>0</v>
      </c>
      <c r="E10" s="51">
        <f t="shared" si="3"/>
        <v>0</v>
      </c>
      <c r="F10" s="51">
        <f t="shared" si="5"/>
        <v>0</v>
      </c>
      <c r="G10" s="52">
        <f t="shared" si="6"/>
        <v>0</v>
      </c>
      <c r="H10" s="26">
        <v>4</v>
      </c>
      <c r="I10" s="23">
        <v>38</v>
      </c>
      <c r="J10" s="23">
        <v>4</v>
      </c>
      <c r="K10" s="25">
        <v>90</v>
      </c>
      <c r="L10" s="30">
        <v>7</v>
      </c>
      <c r="M10" s="31">
        <v>30</v>
      </c>
      <c r="N10" s="25">
        <f>M10*220</f>
        <v>6600</v>
      </c>
      <c r="O10" s="30"/>
      <c r="P10" s="30"/>
      <c r="Q10" s="30"/>
      <c r="R10" s="30"/>
      <c r="S10" s="25">
        <v>31</v>
      </c>
      <c r="T10" s="24" t="s">
        <v>180</v>
      </c>
      <c r="U10" s="25">
        <v>50</v>
      </c>
      <c r="V10" s="41">
        <f t="shared" si="10"/>
        <v>33.35</v>
      </c>
      <c r="W10" s="54">
        <f t="shared" si="7"/>
        <v>0</v>
      </c>
      <c r="X10" s="73">
        <f t="shared" si="4"/>
        <v>0</v>
      </c>
      <c r="Y10" s="72">
        <f t="shared" si="8"/>
        <v>0</v>
      </c>
      <c r="Z10" s="55">
        <f t="shared" si="9"/>
        <v>0</v>
      </c>
      <c r="AC10" s="1" t="str">
        <f t="shared" si="0"/>
        <v>Bean (lima)</v>
      </c>
      <c r="AD10" s="61">
        <f t="shared" si="1"/>
        <v>38</v>
      </c>
      <c r="AE10" s="61">
        <f t="shared" si="2"/>
        <v>90</v>
      </c>
    </row>
    <row r="11" spans="1:31" x14ac:dyDescent="0.2">
      <c r="A11" s="2">
        <v>9</v>
      </c>
      <c r="B11" s="13" t="s">
        <v>163</v>
      </c>
      <c r="C11" s="50">
        <f>Inputs!B24</f>
        <v>45</v>
      </c>
      <c r="D11" s="51">
        <f>Inputs!C24</f>
        <v>0</v>
      </c>
      <c r="E11" s="51">
        <f t="shared" si="3"/>
        <v>2.2499999999999999E-2</v>
      </c>
      <c r="F11" s="51">
        <f t="shared" si="5"/>
        <v>45</v>
      </c>
      <c r="G11" s="52">
        <f t="shared" si="6"/>
        <v>1</v>
      </c>
      <c r="H11" s="26">
        <v>2</v>
      </c>
      <c r="I11" s="23">
        <v>44</v>
      </c>
      <c r="J11" s="23">
        <v>1</v>
      </c>
      <c r="K11" s="25" t="s">
        <v>64</v>
      </c>
      <c r="L11" s="24" t="s">
        <v>65</v>
      </c>
      <c r="M11" s="30">
        <v>66</v>
      </c>
      <c r="N11" s="25">
        <f t="shared" si="11"/>
        <v>14520</v>
      </c>
      <c r="O11" s="29">
        <v>0.05</v>
      </c>
      <c r="P11" s="30">
        <v>0.01</v>
      </c>
      <c r="Q11" s="30"/>
      <c r="R11" s="30"/>
      <c r="S11" s="25">
        <v>30.7</v>
      </c>
      <c r="T11" s="25">
        <v>45</v>
      </c>
      <c r="U11" s="25">
        <v>14</v>
      </c>
      <c r="V11" s="41">
        <f t="shared" si="10"/>
        <v>9.338000000000001</v>
      </c>
      <c r="W11" s="54">
        <f t="shared" si="7"/>
        <v>3.2142857142857144</v>
      </c>
      <c r="X11" s="73">
        <f t="shared" si="4"/>
        <v>4.8190190618976221</v>
      </c>
      <c r="Y11" s="72">
        <f t="shared" si="8"/>
        <v>0.5354465624330691</v>
      </c>
      <c r="Z11" s="55">
        <f t="shared" si="9"/>
        <v>13.612499999999999</v>
      </c>
      <c r="AC11" s="1" t="str">
        <f t="shared" si="0"/>
        <v>Bean (Snap)</v>
      </c>
      <c r="AD11" s="61">
        <f t="shared" si="1"/>
        <v>44</v>
      </c>
      <c r="AE11" s="61" t="str">
        <f t="shared" si="2"/>
        <v>&gt;95</v>
      </c>
    </row>
    <row r="12" spans="1:31" x14ac:dyDescent="0.2">
      <c r="A12">
        <v>10</v>
      </c>
      <c r="B12" s="13" t="s">
        <v>81</v>
      </c>
      <c r="C12" s="50">
        <f>Inputs!B25</f>
        <v>12</v>
      </c>
      <c r="D12" s="51">
        <f>Inputs!C25</f>
        <v>0</v>
      </c>
      <c r="E12" s="51">
        <f t="shared" si="3"/>
        <v>6.0000000000000001E-3</v>
      </c>
      <c r="F12" s="51">
        <f t="shared" si="5"/>
        <v>12</v>
      </c>
      <c r="G12" s="52">
        <f t="shared" si="6"/>
        <v>1</v>
      </c>
      <c r="H12" s="26">
        <v>1</v>
      </c>
      <c r="I12" s="23">
        <v>32</v>
      </c>
      <c r="J12" s="23">
        <v>0</v>
      </c>
      <c r="K12" s="25" t="s">
        <v>82</v>
      </c>
      <c r="L12" s="24" t="s">
        <v>83</v>
      </c>
      <c r="M12" s="30">
        <v>5</v>
      </c>
      <c r="N12" s="25">
        <f>M12*220</f>
        <v>1100</v>
      </c>
      <c r="O12" s="30" t="s">
        <v>137</v>
      </c>
      <c r="P12" s="25"/>
      <c r="Q12" s="25">
        <v>41</v>
      </c>
      <c r="R12" s="30">
        <v>24</v>
      </c>
      <c r="S12" s="25">
        <v>31.3</v>
      </c>
      <c r="T12" s="25"/>
      <c r="U12" s="25">
        <v>40</v>
      </c>
      <c r="V12" s="41">
        <f t="shared" si="10"/>
        <v>26.68</v>
      </c>
      <c r="W12" s="54">
        <f t="shared" si="7"/>
        <v>0.3</v>
      </c>
      <c r="X12" s="73">
        <f t="shared" si="4"/>
        <v>0.4497751124437781</v>
      </c>
      <c r="Y12" s="72">
        <f t="shared" si="8"/>
        <v>4.9975012493753121E-2</v>
      </c>
      <c r="Z12" s="55">
        <f t="shared" si="9"/>
        <v>0.27500000000000002</v>
      </c>
      <c r="AC12" s="1" t="str">
        <f t="shared" si="0"/>
        <v>Beet (bunched with tops)</v>
      </c>
      <c r="AD12" s="61">
        <f t="shared" si="1"/>
        <v>32</v>
      </c>
      <c r="AE12" s="61" t="str">
        <f t="shared" si="2"/>
        <v>&gt;98</v>
      </c>
    </row>
    <row r="13" spans="1:31" x14ac:dyDescent="0.2">
      <c r="A13" s="2">
        <v>11</v>
      </c>
      <c r="B13" s="13" t="s">
        <v>134</v>
      </c>
      <c r="C13" s="50">
        <f>Inputs!B26</f>
        <v>0</v>
      </c>
      <c r="D13" s="51">
        <f>Inputs!C26</f>
        <v>0</v>
      </c>
      <c r="E13" s="51">
        <f t="shared" si="3"/>
        <v>0</v>
      </c>
      <c r="F13" s="51">
        <f t="shared" si="5"/>
        <v>0</v>
      </c>
      <c r="G13" s="52">
        <f t="shared" si="6"/>
        <v>0</v>
      </c>
      <c r="H13" s="26">
        <v>1</v>
      </c>
      <c r="I13" s="23">
        <v>33</v>
      </c>
      <c r="J13" s="23">
        <v>1</v>
      </c>
      <c r="K13" s="25">
        <v>98</v>
      </c>
      <c r="L13" s="25" t="s">
        <v>84</v>
      </c>
      <c r="M13" s="30">
        <v>5</v>
      </c>
      <c r="N13" s="25">
        <f t="shared" si="11"/>
        <v>1100</v>
      </c>
      <c r="O13" s="30" t="s">
        <v>137</v>
      </c>
      <c r="P13" s="25" t="s">
        <v>138</v>
      </c>
      <c r="Q13" s="25">
        <v>39</v>
      </c>
      <c r="R13" s="24" t="s">
        <v>80</v>
      </c>
      <c r="S13" s="25">
        <v>30.3</v>
      </c>
      <c r="T13" s="25"/>
      <c r="U13" s="25">
        <v>23</v>
      </c>
      <c r="V13" s="41">
        <f t="shared" si="10"/>
        <v>15.341000000000001</v>
      </c>
      <c r="W13" s="54">
        <f t="shared" si="7"/>
        <v>0</v>
      </c>
      <c r="X13" s="73">
        <f t="shared" si="4"/>
        <v>0</v>
      </c>
      <c r="Y13" s="72">
        <f t="shared" si="8"/>
        <v>0</v>
      </c>
      <c r="Z13" s="55">
        <f t="shared" si="9"/>
        <v>0</v>
      </c>
      <c r="AC13" s="1" t="str">
        <f t="shared" si="0"/>
        <v>Beet (topped)</v>
      </c>
      <c r="AD13" s="61">
        <f t="shared" si="1"/>
        <v>33</v>
      </c>
      <c r="AE13" s="61">
        <f t="shared" si="2"/>
        <v>98</v>
      </c>
    </row>
    <row r="14" spans="1:31" x14ac:dyDescent="0.2">
      <c r="A14">
        <v>12</v>
      </c>
      <c r="B14" s="13" t="s">
        <v>166</v>
      </c>
      <c r="C14" s="50">
        <f>Inputs!B27</f>
        <v>21</v>
      </c>
      <c r="D14" s="51">
        <f>Inputs!C27</f>
        <v>0</v>
      </c>
      <c r="E14" s="53">
        <f t="shared" si="3"/>
        <v>1.0500000000000001E-2</v>
      </c>
      <c r="F14" s="51">
        <f t="shared" si="5"/>
        <v>21</v>
      </c>
      <c r="G14" s="52">
        <f t="shared" si="6"/>
        <v>1</v>
      </c>
      <c r="H14" s="26">
        <v>1</v>
      </c>
      <c r="I14" s="23">
        <v>32</v>
      </c>
      <c r="J14" s="23">
        <v>0</v>
      </c>
      <c r="K14" s="25" t="s">
        <v>86</v>
      </c>
      <c r="L14" s="24" t="s">
        <v>87</v>
      </c>
      <c r="M14" s="30">
        <v>20</v>
      </c>
      <c r="N14" s="25">
        <f t="shared" si="11"/>
        <v>4400</v>
      </c>
      <c r="O14" s="30" t="s">
        <v>140</v>
      </c>
      <c r="P14" s="25" t="s">
        <v>141</v>
      </c>
      <c r="Q14" s="25">
        <v>32</v>
      </c>
      <c r="R14" s="30"/>
      <c r="S14" s="25">
        <v>30.9</v>
      </c>
      <c r="T14" s="25"/>
      <c r="U14" s="25">
        <v>13</v>
      </c>
      <c r="V14" s="41">
        <f t="shared" si="10"/>
        <v>8.6710000000000012</v>
      </c>
      <c r="W14" s="54">
        <f t="shared" si="7"/>
        <v>1.6153846153846154</v>
      </c>
      <c r="X14" s="73">
        <f t="shared" si="4"/>
        <v>2.4218659900818817</v>
      </c>
      <c r="Y14" s="72">
        <f t="shared" si="8"/>
        <v>0.26909622112020909</v>
      </c>
      <c r="Z14" s="55">
        <f t="shared" si="9"/>
        <v>1.925</v>
      </c>
      <c r="AC14" s="1" t="str">
        <f t="shared" si="0"/>
        <v>Broccoli</v>
      </c>
      <c r="AD14" s="61">
        <f t="shared" si="1"/>
        <v>32</v>
      </c>
      <c r="AE14" s="61" t="str">
        <f t="shared" si="2"/>
        <v>&gt;98</v>
      </c>
    </row>
    <row r="15" spans="1:31" x14ac:dyDescent="0.2">
      <c r="A15" s="2">
        <v>13</v>
      </c>
      <c r="B15" s="13" t="s">
        <v>128</v>
      </c>
      <c r="C15" s="50">
        <f>Inputs!B28</f>
        <v>0</v>
      </c>
      <c r="D15" s="51">
        <f>Inputs!C28</f>
        <v>4</v>
      </c>
      <c r="E15" s="53">
        <f t="shared" si="3"/>
        <v>4</v>
      </c>
      <c r="F15" s="51">
        <f t="shared" si="5"/>
        <v>8000</v>
      </c>
      <c r="G15" s="52">
        <f t="shared" si="6"/>
        <v>1</v>
      </c>
      <c r="H15" s="26">
        <v>1</v>
      </c>
      <c r="I15" s="23">
        <v>32</v>
      </c>
      <c r="J15" s="23">
        <v>0</v>
      </c>
      <c r="K15" s="25">
        <v>95</v>
      </c>
      <c r="L15" s="24" t="s">
        <v>72</v>
      </c>
      <c r="M15" s="30">
        <v>15</v>
      </c>
      <c r="N15" s="25">
        <f t="shared" si="11"/>
        <v>3300</v>
      </c>
      <c r="O15" s="30" t="s">
        <v>23</v>
      </c>
      <c r="P15" s="25" t="s">
        <v>156</v>
      </c>
      <c r="Q15" s="25"/>
      <c r="R15" s="30"/>
      <c r="S15" s="25">
        <v>30.5</v>
      </c>
      <c r="T15" s="25"/>
      <c r="U15" s="25">
        <v>25</v>
      </c>
      <c r="V15" s="41">
        <f t="shared" si="10"/>
        <v>16.675000000000001</v>
      </c>
      <c r="W15" s="54">
        <f t="shared" si="7"/>
        <v>320</v>
      </c>
      <c r="X15" s="73">
        <f t="shared" si="4"/>
        <v>479.76011994002994</v>
      </c>
      <c r="Y15" s="72">
        <f t="shared" si="8"/>
        <v>53.306679993336658</v>
      </c>
      <c r="Z15" s="55">
        <f t="shared" si="9"/>
        <v>550</v>
      </c>
      <c r="AC15" s="1" t="str">
        <f t="shared" si="0"/>
        <v>Brussels Sprouts</v>
      </c>
      <c r="AD15" s="61">
        <f t="shared" si="1"/>
        <v>32</v>
      </c>
      <c r="AE15" s="61">
        <f t="shared" si="2"/>
        <v>95</v>
      </c>
    </row>
    <row r="16" spans="1:31" x14ac:dyDescent="0.2">
      <c r="A16">
        <v>14</v>
      </c>
      <c r="B16" s="13" t="s">
        <v>239</v>
      </c>
      <c r="C16" s="50">
        <f>Inputs!B29</f>
        <v>0</v>
      </c>
      <c r="D16" s="51">
        <f>Inputs!C29</f>
        <v>0</v>
      </c>
      <c r="E16" s="53">
        <f t="shared" si="3"/>
        <v>0</v>
      </c>
      <c r="F16" s="51">
        <f t="shared" si="5"/>
        <v>0</v>
      </c>
      <c r="G16" s="52">
        <f t="shared" si="6"/>
        <v>0</v>
      </c>
      <c r="H16" s="26">
        <v>1</v>
      </c>
      <c r="I16" s="23">
        <v>32</v>
      </c>
      <c r="J16" s="23">
        <v>0</v>
      </c>
      <c r="K16" s="25" t="s">
        <v>82</v>
      </c>
      <c r="L16" s="24" t="s">
        <v>88</v>
      </c>
      <c r="M16" s="30">
        <v>4</v>
      </c>
      <c r="N16" s="25">
        <f t="shared" si="11"/>
        <v>880</v>
      </c>
      <c r="O16" s="30" t="s">
        <v>137</v>
      </c>
      <c r="P16" s="25">
        <v>1</v>
      </c>
      <c r="Q16" s="25"/>
      <c r="R16" s="30"/>
      <c r="S16" s="25">
        <v>30.5</v>
      </c>
      <c r="T16" s="25"/>
      <c r="U16" s="25">
        <v>17</v>
      </c>
      <c r="V16" s="41">
        <f t="shared" si="10"/>
        <v>11.339</v>
      </c>
      <c r="W16" s="54">
        <f t="shared" si="7"/>
        <v>0</v>
      </c>
      <c r="X16" s="73">
        <f t="shared" si="4"/>
        <v>0</v>
      </c>
      <c r="Y16" s="72">
        <f t="shared" si="8"/>
        <v>0</v>
      </c>
      <c r="Z16" s="55">
        <f t="shared" si="9"/>
        <v>0</v>
      </c>
      <c r="AC16" s="1" t="str">
        <f t="shared" si="0"/>
        <v>Cabbage</v>
      </c>
      <c r="AD16" s="61">
        <f t="shared" si="1"/>
        <v>32</v>
      </c>
      <c r="AE16" s="61" t="str">
        <f t="shared" si="2"/>
        <v>&gt;98</v>
      </c>
    </row>
    <row r="17" spans="1:31" x14ac:dyDescent="0.2">
      <c r="A17" s="2">
        <v>15</v>
      </c>
      <c r="B17" s="13" t="s">
        <v>208</v>
      </c>
      <c r="C17" s="50">
        <f>Inputs!B30</f>
        <v>0</v>
      </c>
      <c r="D17" s="51">
        <f>Inputs!C30</f>
        <v>0</v>
      </c>
      <c r="E17" s="53">
        <f t="shared" si="3"/>
        <v>0</v>
      </c>
      <c r="F17" s="51">
        <f t="shared" si="5"/>
        <v>0</v>
      </c>
      <c r="G17" s="52">
        <f t="shared" si="6"/>
        <v>0</v>
      </c>
      <c r="H17" s="26">
        <v>1</v>
      </c>
      <c r="I17" s="23">
        <v>32</v>
      </c>
      <c r="J17" s="23">
        <v>0</v>
      </c>
      <c r="K17" s="25" t="s">
        <v>82</v>
      </c>
      <c r="L17" s="24" t="s">
        <v>38</v>
      </c>
      <c r="M17" s="30">
        <v>4</v>
      </c>
      <c r="N17" s="25">
        <f t="shared" si="11"/>
        <v>880</v>
      </c>
      <c r="O17" s="30" t="s">
        <v>137</v>
      </c>
      <c r="P17" s="25">
        <v>1</v>
      </c>
      <c r="Q17" s="25"/>
      <c r="R17" s="30"/>
      <c r="S17" s="25">
        <v>29.8</v>
      </c>
      <c r="T17" s="25"/>
      <c r="U17" s="25">
        <v>26</v>
      </c>
      <c r="V17" s="41">
        <f t="shared" si="10"/>
        <v>17.342000000000002</v>
      </c>
      <c r="W17" s="54">
        <f t="shared" si="7"/>
        <v>0</v>
      </c>
      <c r="X17" s="73">
        <f t="shared" si="4"/>
        <v>0</v>
      </c>
      <c r="Y17" s="72">
        <f t="shared" si="8"/>
        <v>0</v>
      </c>
      <c r="Z17" s="55">
        <f t="shared" si="9"/>
        <v>0</v>
      </c>
      <c r="AC17" s="1" t="str">
        <f t="shared" si="0"/>
        <v>Carrot (baby)</v>
      </c>
      <c r="AD17" s="61">
        <f t="shared" si="1"/>
        <v>32</v>
      </c>
      <c r="AE17" s="61" t="str">
        <f t="shared" si="2"/>
        <v>&gt;98</v>
      </c>
    </row>
    <row r="18" spans="1:31" x14ac:dyDescent="0.2">
      <c r="A18">
        <v>16</v>
      </c>
      <c r="B18" s="13" t="s">
        <v>37</v>
      </c>
      <c r="C18" s="50">
        <f>Inputs!B31</f>
        <v>0</v>
      </c>
      <c r="D18" s="51">
        <f>Inputs!C31</f>
        <v>0</v>
      </c>
      <c r="E18" s="53">
        <f t="shared" si="3"/>
        <v>0</v>
      </c>
      <c r="F18" s="51">
        <f t="shared" si="5"/>
        <v>0</v>
      </c>
      <c r="G18" s="52">
        <f t="shared" si="6"/>
        <v>0</v>
      </c>
      <c r="H18" s="26">
        <v>1</v>
      </c>
      <c r="I18" s="23">
        <v>32</v>
      </c>
      <c r="J18" s="23">
        <v>0</v>
      </c>
      <c r="K18" s="25" t="s">
        <v>89</v>
      </c>
      <c r="L18" s="24" t="s">
        <v>90</v>
      </c>
      <c r="M18" s="30">
        <v>10</v>
      </c>
      <c r="N18" s="25">
        <f t="shared" si="11"/>
        <v>2200</v>
      </c>
      <c r="O18" s="30" t="s">
        <v>137</v>
      </c>
      <c r="P18" s="25">
        <v>0.2</v>
      </c>
      <c r="Q18" s="25">
        <v>41</v>
      </c>
      <c r="R18" s="30">
        <v>1</v>
      </c>
      <c r="S18" s="25">
        <v>29.8</v>
      </c>
      <c r="T18" s="25"/>
      <c r="U18" s="25">
        <v>22</v>
      </c>
      <c r="V18" s="41">
        <f t="shared" si="10"/>
        <v>14.674000000000001</v>
      </c>
      <c r="W18" s="54">
        <f t="shared" si="7"/>
        <v>0</v>
      </c>
      <c r="X18" s="73">
        <f t="shared" si="4"/>
        <v>0</v>
      </c>
      <c r="Y18" s="72">
        <f t="shared" si="8"/>
        <v>0</v>
      </c>
      <c r="Z18" s="55">
        <f t="shared" si="9"/>
        <v>0</v>
      </c>
      <c r="AC18" s="1" t="str">
        <f t="shared" si="0"/>
        <v>Carrot (mature)</v>
      </c>
      <c r="AD18" s="61">
        <f t="shared" si="1"/>
        <v>32</v>
      </c>
      <c r="AE18" s="61" t="str">
        <f t="shared" si="2"/>
        <v>&gt;98</v>
      </c>
    </row>
    <row r="19" spans="1:31" x14ac:dyDescent="0.2">
      <c r="A19" s="2">
        <v>17</v>
      </c>
      <c r="B19" s="13" t="s">
        <v>165</v>
      </c>
      <c r="C19" s="50">
        <f>Inputs!B32</f>
        <v>0</v>
      </c>
      <c r="D19" s="51">
        <f>Inputs!C32</f>
        <v>0</v>
      </c>
      <c r="E19" s="53">
        <f t="shared" si="3"/>
        <v>0</v>
      </c>
      <c r="F19" s="51">
        <f t="shared" si="5"/>
        <v>0</v>
      </c>
      <c r="G19" s="52">
        <f t="shared" si="6"/>
        <v>0</v>
      </c>
      <c r="H19" s="26">
        <v>1</v>
      </c>
      <c r="I19" s="23">
        <v>32</v>
      </c>
      <c r="J19" s="23">
        <v>0</v>
      </c>
      <c r="K19" s="25" t="s">
        <v>82</v>
      </c>
      <c r="L19" s="24" t="s">
        <v>87</v>
      </c>
      <c r="M19" s="30">
        <v>20</v>
      </c>
      <c r="N19" s="25">
        <f>M19*220</f>
        <v>4400</v>
      </c>
      <c r="O19" s="30" t="s">
        <v>137</v>
      </c>
      <c r="P19" s="25" t="s">
        <v>141</v>
      </c>
      <c r="Q19" s="25">
        <v>32</v>
      </c>
      <c r="R19" s="30"/>
      <c r="S19" s="25">
        <v>30.6</v>
      </c>
      <c r="T19" s="25"/>
      <c r="U19" s="25">
        <v>16</v>
      </c>
      <c r="V19" s="41">
        <f t="shared" si="10"/>
        <v>10.672000000000001</v>
      </c>
      <c r="W19" s="54">
        <f t="shared" si="7"/>
        <v>0</v>
      </c>
      <c r="X19" s="73">
        <f t="shared" si="4"/>
        <v>0</v>
      </c>
      <c r="Y19" s="72">
        <f t="shared" si="8"/>
        <v>0</v>
      </c>
      <c r="Z19" s="55">
        <f t="shared" si="9"/>
        <v>0</v>
      </c>
      <c r="AC19" s="1" t="str">
        <f t="shared" si="0"/>
        <v>Cauliflower</v>
      </c>
      <c r="AD19" s="61">
        <f t="shared" si="1"/>
        <v>32</v>
      </c>
      <c r="AE19" s="61" t="str">
        <f t="shared" si="2"/>
        <v>&gt;98</v>
      </c>
    </row>
    <row r="20" spans="1:31" x14ac:dyDescent="0.2">
      <c r="A20">
        <v>18</v>
      </c>
      <c r="B20" s="13" t="s">
        <v>217</v>
      </c>
      <c r="C20" s="50">
        <f>Inputs!B33</f>
        <v>0</v>
      </c>
      <c r="D20" s="51">
        <f>Inputs!C33</f>
        <v>0</v>
      </c>
      <c r="E20" s="53">
        <f>IF(C20&gt;0,C20/2000,IF(D20&gt;0,D20,0))</f>
        <v>0</v>
      </c>
      <c r="F20" s="51">
        <f>E20*2000</f>
        <v>0</v>
      </c>
      <c r="G20" s="52">
        <f>IF(E20&gt;0,1,0)</f>
        <v>0</v>
      </c>
      <c r="H20" s="26">
        <v>1</v>
      </c>
      <c r="I20" s="23">
        <v>34</v>
      </c>
      <c r="J20" s="23">
        <v>2</v>
      </c>
      <c r="K20" s="25">
        <v>98</v>
      </c>
      <c r="L20" s="58" t="s">
        <v>220</v>
      </c>
      <c r="M20" s="30">
        <v>6.5</v>
      </c>
      <c r="N20" s="25">
        <f>M20*220</f>
        <v>1430</v>
      </c>
      <c r="O20" s="31" t="s">
        <v>136</v>
      </c>
      <c r="P20" s="59" t="s">
        <v>221</v>
      </c>
      <c r="Q20" s="25">
        <v>32</v>
      </c>
      <c r="R20" s="30"/>
      <c r="S20" s="25"/>
      <c r="T20" s="25"/>
      <c r="U20" s="25">
        <v>42</v>
      </c>
      <c r="V20" s="41">
        <f t="shared" si="10"/>
        <v>28.014000000000003</v>
      </c>
      <c r="W20" s="54">
        <f t="shared" si="7"/>
        <v>0</v>
      </c>
      <c r="X20" s="73">
        <f t="shared" si="4"/>
        <v>0</v>
      </c>
      <c r="Y20" s="72">
        <f t="shared" si="8"/>
        <v>0</v>
      </c>
      <c r="Z20" s="55">
        <f>IF(E20&gt;0,E20*N20,0)/24</f>
        <v>0</v>
      </c>
      <c r="AC20" s="1" t="str">
        <f t="shared" si="0"/>
        <v>Celeriac</v>
      </c>
      <c r="AD20" s="61">
        <f t="shared" si="1"/>
        <v>34</v>
      </c>
      <c r="AE20" s="61">
        <f t="shared" si="2"/>
        <v>98</v>
      </c>
    </row>
    <row r="21" spans="1:31" x14ac:dyDescent="0.2">
      <c r="A21" s="2">
        <v>19</v>
      </c>
      <c r="B21" s="13" t="s">
        <v>99</v>
      </c>
      <c r="C21" s="50">
        <f>Inputs!B34</f>
        <v>0</v>
      </c>
      <c r="D21" s="51">
        <f>Inputs!C34</f>
        <v>0</v>
      </c>
      <c r="E21" s="53">
        <f t="shared" si="3"/>
        <v>0</v>
      </c>
      <c r="F21" s="51">
        <f t="shared" si="5"/>
        <v>0</v>
      </c>
      <c r="G21" s="52">
        <f t="shared" si="6"/>
        <v>0</v>
      </c>
      <c r="H21" s="26">
        <v>1</v>
      </c>
      <c r="I21" s="23">
        <v>32</v>
      </c>
      <c r="J21" s="23">
        <v>1</v>
      </c>
      <c r="K21" s="25" t="s">
        <v>91</v>
      </c>
      <c r="L21" s="24" t="s">
        <v>92</v>
      </c>
      <c r="M21" s="30">
        <v>15</v>
      </c>
      <c r="N21" s="25">
        <f t="shared" si="11"/>
        <v>3300</v>
      </c>
      <c r="O21" s="30" t="s">
        <v>137</v>
      </c>
      <c r="P21" s="25" t="s">
        <v>142</v>
      </c>
      <c r="Q21" s="25">
        <v>32</v>
      </c>
      <c r="R21" s="30">
        <v>1</v>
      </c>
      <c r="S21" s="25">
        <v>31.1</v>
      </c>
      <c r="T21" s="25"/>
      <c r="U21" s="25">
        <v>30</v>
      </c>
      <c r="V21" s="41">
        <f t="shared" si="10"/>
        <v>20.010000000000002</v>
      </c>
      <c r="W21" s="54">
        <f t="shared" si="7"/>
        <v>0</v>
      </c>
      <c r="X21" s="73">
        <f t="shared" si="4"/>
        <v>0</v>
      </c>
      <c r="Y21" s="72">
        <f t="shared" si="8"/>
        <v>0</v>
      </c>
      <c r="Z21" s="55">
        <f t="shared" si="9"/>
        <v>0</v>
      </c>
      <c r="AC21" s="1" t="str">
        <f t="shared" si="0"/>
        <v>Celery</v>
      </c>
      <c r="AD21" s="61">
        <f t="shared" si="1"/>
        <v>32</v>
      </c>
      <c r="AE21" s="61" t="str">
        <f t="shared" si="2"/>
        <v>&gt;95</v>
      </c>
    </row>
    <row r="22" spans="1:31" x14ac:dyDescent="0.2">
      <c r="A22">
        <v>20</v>
      </c>
      <c r="B22" s="13" t="s">
        <v>139</v>
      </c>
      <c r="C22" s="50">
        <f>Inputs!B35</f>
        <v>0</v>
      </c>
      <c r="D22" s="51">
        <f>Inputs!C35</f>
        <v>0</v>
      </c>
      <c r="E22" s="53">
        <f t="shared" si="3"/>
        <v>0</v>
      </c>
      <c r="F22" s="51">
        <f t="shared" si="5"/>
        <v>0</v>
      </c>
      <c r="G22" s="52">
        <f t="shared" si="6"/>
        <v>0</v>
      </c>
      <c r="H22" s="26">
        <v>1</v>
      </c>
      <c r="I22" s="23">
        <v>32</v>
      </c>
      <c r="J22" s="23">
        <v>1</v>
      </c>
      <c r="K22" s="25">
        <v>97</v>
      </c>
      <c r="L22" s="24" t="s">
        <v>69</v>
      </c>
      <c r="M22" s="30">
        <v>18</v>
      </c>
      <c r="N22" s="25">
        <f>M22*220</f>
        <v>3960</v>
      </c>
      <c r="O22" s="30">
        <v>13</v>
      </c>
      <c r="P22" s="25" t="s">
        <v>135</v>
      </c>
      <c r="Q22" s="25"/>
      <c r="R22" s="24"/>
      <c r="S22" s="25"/>
      <c r="T22" s="25"/>
      <c r="U22" s="25">
        <v>8.5</v>
      </c>
      <c r="V22" s="41">
        <f t="shared" si="10"/>
        <v>5.6695000000000002</v>
      </c>
      <c r="W22" s="54">
        <f t="shared" si="7"/>
        <v>0</v>
      </c>
      <c r="X22" s="73">
        <f t="shared" si="4"/>
        <v>0</v>
      </c>
      <c r="Y22" s="72">
        <f t="shared" si="8"/>
        <v>0</v>
      </c>
      <c r="Z22" s="55">
        <f t="shared" si="9"/>
        <v>0</v>
      </c>
      <c r="AC22" s="1" t="str">
        <f t="shared" si="0"/>
        <v>Chard (swiss)</v>
      </c>
      <c r="AD22" s="61">
        <f t="shared" si="1"/>
        <v>32</v>
      </c>
      <c r="AE22" s="61">
        <f t="shared" si="2"/>
        <v>97</v>
      </c>
    </row>
    <row r="23" spans="1:31" x14ac:dyDescent="0.2">
      <c r="A23" s="2">
        <v>21</v>
      </c>
      <c r="B23" s="13" t="s">
        <v>169</v>
      </c>
      <c r="C23" s="50">
        <f>Inputs!B36</f>
        <v>0</v>
      </c>
      <c r="D23" s="51">
        <f>Inputs!C36</f>
        <v>0</v>
      </c>
      <c r="E23" s="53">
        <f t="shared" si="3"/>
        <v>0</v>
      </c>
      <c r="F23" s="51">
        <f t="shared" si="5"/>
        <v>0</v>
      </c>
      <c r="G23" s="52">
        <f t="shared" si="6"/>
        <v>0</v>
      </c>
      <c r="H23" s="26">
        <v>1</v>
      </c>
      <c r="I23" s="23">
        <v>32</v>
      </c>
      <c r="J23" s="23">
        <v>0</v>
      </c>
      <c r="K23" s="25" t="s">
        <v>82</v>
      </c>
      <c r="L23" s="30">
        <v>14</v>
      </c>
      <c r="M23" s="30">
        <v>40</v>
      </c>
      <c r="N23" s="25">
        <f t="shared" si="11"/>
        <v>8800</v>
      </c>
      <c r="O23" s="30">
        <v>0</v>
      </c>
      <c r="P23" s="25" t="s">
        <v>143</v>
      </c>
      <c r="Q23" s="25">
        <v>32</v>
      </c>
      <c r="R23" s="30">
        <v>1</v>
      </c>
      <c r="S23" s="25">
        <v>30.9</v>
      </c>
      <c r="T23" s="25"/>
      <c r="U23" s="25">
        <v>16</v>
      </c>
      <c r="V23" s="41">
        <f t="shared" si="10"/>
        <v>10.672000000000001</v>
      </c>
      <c r="W23" s="54">
        <f t="shared" si="7"/>
        <v>0</v>
      </c>
      <c r="X23" s="73">
        <f t="shared" si="4"/>
        <v>0</v>
      </c>
      <c r="Y23" s="72">
        <f t="shared" si="8"/>
        <v>0</v>
      </c>
      <c r="Z23" s="55">
        <f t="shared" si="9"/>
        <v>0</v>
      </c>
      <c r="AC23" s="1" t="str">
        <f t="shared" si="0"/>
        <v>Corn (Sweet)</v>
      </c>
      <c r="AD23" s="61">
        <f t="shared" si="1"/>
        <v>32</v>
      </c>
      <c r="AE23" s="61" t="str">
        <f t="shared" si="2"/>
        <v>&gt;98</v>
      </c>
    </row>
    <row r="24" spans="1:31" x14ac:dyDescent="0.2">
      <c r="A24">
        <v>22</v>
      </c>
      <c r="B24" s="13" t="s">
        <v>93</v>
      </c>
      <c r="C24" s="50">
        <f>Inputs!B37</f>
        <v>0</v>
      </c>
      <c r="D24" s="51">
        <f>Inputs!C37</f>
        <v>0</v>
      </c>
      <c r="E24" s="53">
        <f t="shared" si="3"/>
        <v>0</v>
      </c>
      <c r="F24" s="51">
        <f t="shared" si="5"/>
        <v>0</v>
      </c>
      <c r="G24" s="52">
        <f t="shared" si="6"/>
        <v>0</v>
      </c>
      <c r="H24" s="26">
        <v>2</v>
      </c>
      <c r="I24" s="23">
        <v>52</v>
      </c>
      <c r="J24" s="23">
        <v>2</v>
      </c>
      <c r="K24" s="25">
        <v>95</v>
      </c>
      <c r="L24" s="30">
        <v>10</v>
      </c>
      <c r="M24" s="30">
        <v>26</v>
      </c>
      <c r="N24" s="25">
        <f t="shared" si="11"/>
        <v>5720</v>
      </c>
      <c r="O24" s="30" t="s">
        <v>137</v>
      </c>
      <c r="P24" s="25" t="s">
        <v>144</v>
      </c>
      <c r="Q24" s="25"/>
      <c r="R24" s="24"/>
      <c r="S24" s="25">
        <v>31.1</v>
      </c>
      <c r="T24" s="25">
        <v>45</v>
      </c>
      <c r="U24" s="25">
        <v>20</v>
      </c>
      <c r="V24" s="41">
        <f t="shared" si="10"/>
        <v>13.34</v>
      </c>
      <c r="W24" s="54">
        <f t="shared" si="7"/>
        <v>0</v>
      </c>
      <c r="X24" s="73">
        <f t="shared" si="4"/>
        <v>0</v>
      </c>
      <c r="Y24" s="72">
        <f t="shared" si="8"/>
        <v>0</v>
      </c>
      <c r="Z24" s="55">
        <f t="shared" si="9"/>
        <v>0</v>
      </c>
      <c r="AC24" s="1" t="str">
        <f t="shared" si="0"/>
        <v>Cucumber</v>
      </c>
      <c r="AD24" s="61">
        <f t="shared" si="1"/>
        <v>52</v>
      </c>
      <c r="AE24" s="61">
        <f t="shared" si="2"/>
        <v>95</v>
      </c>
    </row>
    <row r="25" spans="1:31" x14ac:dyDescent="0.2">
      <c r="A25" s="2">
        <v>23</v>
      </c>
      <c r="B25" s="13" t="s">
        <v>158</v>
      </c>
      <c r="C25" s="50">
        <f>Inputs!B38</f>
        <v>0</v>
      </c>
      <c r="D25" s="51">
        <f>Inputs!C38</f>
        <v>0</v>
      </c>
      <c r="E25" s="53">
        <f t="shared" si="3"/>
        <v>0</v>
      </c>
      <c r="F25" s="51">
        <f t="shared" si="5"/>
        <v>0</v>
      </c>
      <c r="G25" s="52">
        <f t="shared" si="6"/>
        <v>0</v>
      </c>
      <c r="H25" s="26">
        <v>2</v>
      </c>
      <c r="I25" s="23">
        <v>52</v>
      </c>
      <c r="J25" s="23">
        <v>1</v>
      </c>
      <c r="K25" s="25">
        <v>95</v>
      </c>
      <c r="L25" s="30">
        <v>10</v>
      </c>
      <c r="M25" s="30">
        <v>100</v>
      </c>
      <c r="N25" s="25">
        <f t="shared" si="11"/>
        <v>22000</v>
      </c>
      <c r="O25" s="25">
        <v>0.5</v>
      </c>
      <c r="P25" s="25" t="s">
        <v>145</v>
      </c>
      <c r="Q25" s="25">
        <v>50</v>
      </c>
      <c r="R25" s="30">
        <v>1</v>
      </c>
      <c r="S25" s="25">
        <v>30.6</v>
      </c>
      <c r="T25" s="25">
        <v>45</v>
      </c>
      <c r="U25" s="25">
        <v>13</v>
      </c>
      <c r="V25" s="41">
        <f t="shared" si="10"/>
        <v>8.6710000000000012</v>
      </c>
      <c r="W25" s="54">
        <f t="shared" si="7"/>
        <v>0</v>
      </c>
      <c r="X25" s="73">
        <f t="shared" si="4"/>
        <v>0</v>
      </c>
      <c r="Y25" s="72">
        <f t="shared" si="8"/>
        <v>0</v>
      </c>
      <c r="Z25" s="55">
        <f t="shared" si="9"/>
        <v>0</v>
      </c>
      <c r="AC25" s="1" t="str">
        <f t="shared" si="0"/>
        <v>Eggplant</v>
      </c>
      <c r="AD25" s="61">
        <f t="shared" si="1"/>
        <v>52</v>
      </c>
      <c r="AE25" s="61">
        <f t="shared" si="2"/>
        <v>95</v>
      </c>
    </row>
    <row r="26" spans="1:31" s="5" customFormat="1" x14ac:dyDescent="0.2">
      <c r="A26">
        <v>24</v>
      </c>
      <c r="B26" s="14" t="s">
        <v>147</v>
      </c>
      <c r="C26" s="50">
        <f>Inputs!B39</f>
        <v>0</v>
      </c>
      <c r="D26" s="51">
        <f>Inputs!C39</f>
        <v>0</v>
      </c>
      <c r="E26" s="53">
        <f t="shared" si="3"/>
        <v>0</v>
      </c>
      <c r="F26" s="51">
        <f t="shared" si="5"/>
        <v>0</v>
      </c>
      <c r="G26" s="52">
        <f t="shared" si="6"/>
        <v>0</v>
      </c>
      <c r="H26" s="26">
        <v>1</v>
      </c>
      <c r="I26" s="23">
        <v>32</v>
      </c>
      <c r="J26" s="23">
        <v>0</v>
      </c>
      <c r="K26" s="25" t="s">
        <v>172</v>
      </c>
      <c r="L26" s="30" t="s">
        <v>87</v>
      </c>
      <c r="M26" s="30">
        <v>45</v>
      </c>
      <c r="N26" s="25">
        <f t="shared" si="11"/>
        <v>9900</v>
      </c>
      <c r="O26" s="25" t="s">
        <v>136</v>
      </c>
      <c r="P26" s="25" t="s">
        <v>146</v>
      </c>
      <c r="Q26" s="25">
        <v>32</v>
      </c>
      <c r="R26" s="30"/>
      <c r="S26" s="25">
        <v>31.6</v>
      </c>
      <c r="T26" s="25"/>
      <c r="U26" s="25">
        <v>23</v>
      </c>
      <c r="V26" s="41">
        <f t="shared" si="10"/>
        <v>15.341000000000001</v>
      </c>
      <c r="W26" s="54">
        <f t="shared" si="7"/>
        <v>0</v>
      </c>
      <c r="X26" s="73">
        <f t="shared" si="4"/>
        <v>0</v>
      </c>
      <c r="Y26" s="72">
        <f t="shared" si="8"/>
        <v>0</v>
      </c>
      <c r="Z26" s="55">
        <f t="shared" si="9"/>
        <v>0</v>
      </c>
      <c r="AC26" s="1" t="str">
        <f t="shared" si="0"/>
        <v>Endive</v>
      </c>
      <c r="AD26" s="61">
        <f t="shared" si="1"/>
        <v>32</v>
      </c>
      <c r="AE26" s="61" t="str">
        <f t="shared" si="2"/>
        <v>&gt;98</v>
      </c>
    </row>
    <row r="27" spans="1:31" s="5" customFormat="1" x14ac:dyDescent="0.2">
      <c r="A27" s="2">
        <v>25</v>
      </c>
      <c r="B27" s="14" t="s">
        <v>148</v>
      </c>
      <c r="C27" s="50">
        <f>Inputs!B40</f>
        <v>0</v>
      </c>
      <c r="D27" s="51">
        <f>Inputs!C40</f>
        <v>0</v>
      </c>
      <c r="E27" s="53">
        <f t="shared" si="3"/>
        <v>0</v>
      </c>
      <c r="F27" s="51">
        <f t="shared" si="5"/>
        <v>0</v>
      </c>
      <c r="G27" s="52">
        <f t="shared" si="6"/>
        <v>0</v>
      </c>
      <c r="H27" s="26">
        <v>1</v>
      </c>
      <c r="I27" s="23">
        <v>32</v>
      </c>
      <c r="J27" s="23">
        <v>0</v>
      </c>
      <c r="K27" s="25" t="s">
        <v>82</v>
      </c>
      <c r="L27" s="30" t="s">
        <v>87</v>
      </c>
      <c r="M27" s="30">
        <v>45</v>
      </c>
      <c r="N27" s="25">
        <f t="shared" si="11"/>
        <v>9900</v>
      </c>
      <c r="O27" s="25" t="s">
        <v>140</v>
      </c>
      <c r="P27" s="25" t="s">
        <v>146</v>
      </c>
      <c r="Q27" s="25">
        <v>32</v>
      </c>
      <c r="R27" s="30"/>
      <c r="S27" s="25"/>
      <c r="T27" s="25"/>
      <c r="U27" s="25">
        <v>23</v>
      </c>
      <c r="V27" s="41">
        <f t="shared" si="10"/>
        <v>15.341000000000001</v>
      </c>
      <c r="W27" s="54">
        <f t="shared" si="7"/>
        <v>0</v>
      </c>
      <c r="X27" s="73">
        <f t="shared" si="4"/>
        <v>0</v>
      </c>
      <c r="Y27" s="72">
        <f t="shared" si="8"/>
        <v>0</v>
      </c>
      <c r="Z27" s="55">
        <f t="shared" si="9"/>
        <v>0</v>
      </c>
      <c r="AC27" s="1" t="str">
        <f t="shared" si="0"/>
        <v>Escarole</v>
      </c>
      <c r="AD27" s="61">
        <f t="shared" si="1"/>
        <v>32</v>
      </c>
      <c r="AE27" s="61" t="str">
        <f t="shared" si="2"/>
        <v>&gt;98</v>
      </c>
    </row>
    <row r="28" spans="1:31" x14ac:dyDescent="0.2">
      <c r="A28">
        <v>26</v>
      </c>
      <c r="B28" s="13" t="s">
        <v>95</v>
      </c>
      <c r="C28" s="50">
        <f>Inputs!B41</f>
        <v>0</v>
      </c>
      <c r="D28" s="51">
        <f>Inputs!C41</f>
        <v>0</v>
      </c>
      <c r="E28" s="53">
        <f t="shared" si="3"/>
        <v>0</v>
      </c>
      <c r="F28" s="51">
        <f t="shared" si="5"/>
        <v>0</v>
      </c>
      <c r="G28" s="52">
        <f t="shared" si="6"/>
        <v>0</v>
      </c>
      <c r="H28" s="26">
        <v>3</v>
      </c>
      <c r="I28" s="23">
        <v>31</v>
      </c>
      <c r="J28" s="23">
        <v>1</v>
      </c>
      <c r="K28" s="25">
        <v>65</v>
      </c>
      <c r="L28" s="29" t="s">
        <v>94</v>
      </c>
      <c r="M28" s="30">
        <v>12</v>
      </c>
      <c r="N28" s="25">
        <f t="shared" si="11"/>
        <v>2640</v>
      </c>
      <c r="O28" s="25" t="s">
        <v>132</v>
      </c>
      <c r="P28" s="25" t="s">
        <v>131</v>
      </c>
      <c r="Q28" s="25"/>
      <c r="R28" s="29"/>
      <c r="S28" s="25">
        <v>30</v>
      </c>
      <c r="T28" s="25"/>
      <c r="U28" s="25">
        <v>30</v>
      </c>
      <c r="V28" s="41">
        <f t="shared" si="10"/>
        <v>20.010000000000002</v>
      </c>
      <c r="W28" s="54">
        <f t="shared" si="7"/>
        <v>0</v>
      </c>
      <c r="X28" s="73">
        <f t="shared" si="4"/>
        <v>0</v>
      </c>
      <c r="Y28" s="72">
        <f t="shared" si="8"/>
        <v>0</v>
      </c>
      <c r="Z28" s="55">
        <f t="shared" si="9"/>
        <v>0</v>
      </c>
      <c r="AC28" s="1" t="str">
        <f t="shared" si="0"/>
        <v>Garlic (intact bulbs)</v>
      </c>
      <c r="AD28" s="61">
        <f t="shared" si="1"/>
        <v>31</v>
      </c>
      <c r="AE28" s="61">
        <f t="shared" si="2"/>
        <v>65</v>
      </c>
    </row>
    <row r="29" spans="1:31" x14ac:dyDescent="0.2">
      <c r="A29" s="2">
        <v>27</v>
      </c>
      <c r="B29" s="14" t="s">
        <v>40</v>
      </c>
      <c r="C29" s="50">
        <f>Inputs!B42</f>
        <v>0</v>
      </c>
      <c r="D29" s="51">
        <f>Inputs!C42</f>
        <v>0</v>
      </c>
      <c r="E29" s="53">
        <f t="shared" si="3"/>
        <v>0</v>
      </c>
      <c r="F29" s="51">
        <f t="shared" si="5"/>
        <v>0</v>
      </c>
      <c r="G29" s="52">
        <f t="shared" si="6"/>
        <v>0</v>
      </c>
      <c r="H29" s="26">
        <v>1</v>
      </c>
      <c r="I29" s="23">
        <v>34</v>
      </c>
      <c r="J29" s="23">
        <v>2</v>
      </c>
      <c r="K29" s="24" t="s">
        <v>164</v>
      </c>
      <c r="L29" s="24" t="s">
        <v>83</v>
      </c>
      <c r="M29" s="30">
        <v>30</v>
      </c>
      <c r="N29" s="25">
        <f>M29*220</f>
        <v>6600</v>
      </c>
      <c r="O29" s="25" t="s">
        <v>132</v>
      </c>
      <c r="P29" s="25" t="s">
        <v>141</v>
      </c>
      <c r="Q29" s="25">
        <v>32</v>
      </c>
      <c r="R29" s="25" t="s">
        <v>150</v>
      </c>
      <c r="S29" s="25"/>
      <c r="T29" s="25"/>
      <c r="U29" s="25">
        <v>8.5</v>
      </c>
      <c r="V29" s="41">
        <f t="shared" si="10"/>
        <v>5.6695000000000002</v>
      </c>
      <c r="W29" s="54">
        <f t="shared" si="7"/>
        <v>0</v>
      </c>
      <c r="X29" s="73">
        <f t="shared" si="4"/>
        <v>0</v>
      </c>
      <c r="Y29" s="72">
        <f t="shared" si="8"/>
        <v>0</v>
      </c>
      <c r="Z29" s="55">
        <f t="shared" si="9"/>
        <v>0</v>
      </c>
      <c r="AC29" s="1" t="str">
        <f t="shared" si="0"/>
        <v>Greens (baby greens salad mix)</v>
      </c>
      <c r="AD29" s="61">
        <f t="shared" si="1"/>
        <v>34</v>
      </c>
      <c r="AE29" s="61" t="str">
        <f t="shared" si="2"/>
        <v>&gt;95</v>
      </c>
    </row>
    <row r="30" spans="1:31" x14ac:dyDescent="0.2">
      <c r="A30">
        <v>28</v>
      </c>
      <c r="B30" s="13" t="s">
        <v>170</v>
      </c>
      <c r="C30" s="50">
        <f>Inputs!B43</f>
        <v>0</v>
      </c>
      <c r="D30" s="51">
        <f>Inputs!C43</f>
        <v>0</v>
      </c>
      <c r="E30" s="53">
        <f t="shared" si="3"/>
        <v>0</v>
      </c>
      <c r="F30" s="51">
        <f t="shared" si="5"/>
        <v>0</v>
      </c>
      <c r="G30" s="52">
        <f t="shared" si="6"/>
        <v>0</v>
      </c>
      <c r="H30" s="26">
        <v>1</v>
      </c>
      <c r="I30" s="23">
        <v>32</v>
      </c>
      <c r="J30" s="23">
        <v>0</v>
      </c>
      <c r="K30" s="25">
        <v>95</v>
      </c>
      <c r="L30" s="29"/>
      <c r="M30" s="30">
        <v>15</v>
      </c>
      <c r="N30" s="25">
        <f t="shared" si="11"/>
        <v>3300</v>
      </c>
      <c r="O30" s="25" t="s">
        <v>137</v>
      </c>
      <c r="P30" s="25" t="s">
        <v>144</v>
      </c>
      <c r="Q30" s="25"/>
      <c r="R30" s="29"/>
      <c r="S30" s="25">
        <v>31.1</v>
      </c>
      <c r="T30" s="25"/>
      <c r="U30" s="25">
        <v>31</v>
      </c>
      <c r="V30" s="41">
        <f t="shared" si="10"/>
        <v>20.677</v>
      </c>
      <c r="W30" s="54">
        <f t="shared" si="7"/>
        <v>0</v>
      </c>
      <c r="X30" s="73">
        <f t="shared" si="4"/>
        <v>0</v>
      </c>
      <c r="Y30" s="72">
        <f t="shared" si="8"/>
        <v>0</v>
      </c>
      <c r="Z30" s="55">
        <f t="shared" si="9"/>
        <v>0</v>
      </c>
      <c r="AC30" s="1" t="str">
        <f t="shared" si="0"/>
        <v>Kale</v>
      </c>
      <c r="AD30" s="61">
        <f t="shared" si="1"/>
        <v>32</v>
      </c>
      <c r="AE30" s="61">
        <f t="shared" si="2"/>
        <v>95</v>
      </c>
    </row>
    <row r="31" spans="1:31" x14ac:dyDescent="0.2">
      <c r="A31" s="2">
        <v>29</v>
      </c>
      <c r="B31" s="13" t="s">
        <v>171</v>
      </c>
      <c r="C31" s="50">
        <f>Inputs!B44</f>
        <v>0</v>
      </c>
      <c r="D31" s="51">
        <f>Inputs!C44</f>
        <v>0</v>
      </c>
      <c r="E31" s="53">
        <f t="shared" si="3"/>
        <v>0</v>
      </c>
      <c r="F31" s="51">
        <f t="shared" si="5"/>
        <v>0</v>
      </c>
      <c r="G31" s="52">
        <f t="shared" si="6"/>
        <v>0</v>
      </c>
      <c r="H31" s="26">
        <v>1</v>
      </c>
      <c r="I31" s="23">
        <v>32</v>
      </c>
      <c r="J31" s="23">
        <v>0</v>
      </c>
      <c r="K31" s="25" t="s">
        <v>82</v>
      </c>
      <c r="L31" s="29" t="s">
        <v>151</v>
      </c>
      <c r="M31" s="30">
        <v>10</v>
      </c>
      <c r="N31" s="25">
        <f t="shared" si="11"/>
        <v>2200</v>
      </c>
      <c r="O31" s="25" t="s">
        <v>132</v>
      </c>
      <c r="P31" s="25" t="s">
        <v>152</v>
      </c>
      <c r="Q31" s="25"/>
      <c r="R31" s="29"/>
      <c r="S31" s="25">
        <v>30.2</v>
      </c>
      <c r="T31" s="25"/>
      <c r="U31" s="25">
        <v>42</v>
      </c>
      <c r="V31" s="41">
        <f t="shared" si="10"/>
        <v>28.014000000000003</v>
      </c>
      <c r="W31" s="54">
        <f t="shared" si="7"/>
        <v>0</v>
      </c>
      <c r="X31" s="73">
        <f t="shared" si="4"/>
        <v>0</v>
      </c>
      <c r="Y31" s="72">
        <f t="shared" si="8"/>
        <v>0</v>
      </c>
      <c r="Z31" s="55">
        <f t="shared" si="9"/>
        <v>0</v>
      </c>
      <c r="AC31" s="1" t="str">
        <f t="shared" si="0"/>
        <v>Kohlrabi</v>
      </c>
      <c r="AD31" s="61">
        <f t="shared" si="1"/>
        <v>32</v>
      </c>
      <c r="AE31" s="61" t="str">
        <f t="shared" si="2"/>
        <v>&gt;98</v>
      </c>
    </row>
    <row r="32" spans="1:31" x14ac:dyDescent="0.2">
      <c r="A32">
        <v>30</v>
      </c>
      <c r="B32" s="13" t="s">
        <v>129</v>
      </c>
      <c r="C32" s="50">
        <f>Inputs!B45</f>
        <v>0</v>
      </c>
      <c r="D32" s="51">
        <f>Inputs!C45</f>
        <v>0</v>
      </c>
      <c r="E32" s="53">
        <f t="shared" si="3"/>
        <v>0</v>
      </c>
      <c r="F32" s="51">
        <f t="shared" si="5"/>
        <v>0</v>
      </c>
      <c r="G32" s="52">
        <f t="shared" si="6"/>
        <v>0</v>
      </c>
      <c r="H32" s="26">
        <v>1</v>
      </c>
      <c r="I32" s="23">
        <v>32</v>
      </c>
      <c r="J32" s="23">
        <v>1</v>
      </c>
      <c r="K32" s="25" t="s">
        <v>64</v>
      </c>
      <c r="L32" s="29" t="s">
        <v>67</v>
      </c>
      <c r="M32" s="30">
        <v>15</v>
      </c>
      <c r="N32" s="25">
        <f t="shared" si="11"/>
        <v>3300</v>
      </c>
      <c r="O32" s="30" t="s">
        <v>137</v>
      </c>
      <c r="P32" s="25" t="s">
        <v>85</v>
      </c>
      <c r="Q32" s="25">
        <v>32</v>
      </c>
      <c r="R32" s="29" t="s">
        <v>149</v>
      </c>
      <c r="S32" s="25">
        <v>30.7</v>
      </c>
      <c r="T32" s="25"/>
      <c r="U32" s="25">
        <v>35</v>
      </c>
      <c r="V32" s="41">
        <f t="shared" si="10"/>
        <v>23.345000000000002</v>
      </c>
      <c r="W32" s="54">
        <f t="shared" si="7"/>
        <v>0</v>
      </c>
      <c r="X32" s="73">
        <f t="shared" si="4"/>
        <v>0</v>
      </c>
      <c r="Y32" s="72">
        <f t="shared" si="8"/>
        <v>0</v>
      </c>
      <c r="Z32" s="55">
        <f t="shared" si="9"/>
        <v>0</v>
      </c>
      <c r="AC32" s="1" t="str">
        <f t="shared" si="0"/>
        <v>Leeks (green)</v>
      </c>
      <c r="AD32" s="61">
        <f t="shared" si="1"/>
        <v>32</v>
      </c>
      <c r="AE32" s="61" t="str">
        <f t="shared" si="2"/>
        <v>&gt;95</v>
      </c>
    </row>
    <row r="33" spans="1:31" s="4" customFormat="1" x14ac:dyDescent="0.2">
      <c r="A33" s="2">
        <v>31</v>
      </c>
      <c r="B33" s="13" t="s">
        <v>173</v>
      </c>
      <c r="C33" s="50">
        <f>Inputs!B46</f>
        <v>0</v>
      </c>
      <c r="D33" s="51">
        <f>Inputs!C46</f>
        <v>0</v>
      </c>
      <c r="E33" s="53">
        <f t="shared" si="3"/>
        <v>0</v>
      </c>
      <c r="F33" s="51">
        <f t="shared" si="5"/>
        <v>0</v>
      </c>
      <c r="G33" s="52">
        <f t="shared" si="6"/>
        <v>0</v>
      </c>
      <c r="H33" s="32">
        <v>1</v>
      </c>
      <c r="I33" s="33">
        <v>32</v>
      </c>
      <c r="J33" s="33">
        <v>0</v>
      </c>
      <c r="K33" s="34" t="s">
        <v>82</v>
      </c>
      <c r="L33" s="35">
        <v>25</v>
      </c>
      <c r="M33" s="36">
        <v>20</v>
      </c>
      <c r="N33" s="34">
        <f t="shared" si="11"/>
        <v>4400</v>
      </c>
      <c r="O33" s="30" t="s">
        <v>137</v>
      </c>
      <c r="P33" s="34" t="s">
        <v>146</v>
      </c>
      <c r="Q33" s="37">
        <v>32</v>
      </c>
      <c r="R33" s="38"/>
      <c r="S33" s="39">
        <v>31.6</v>
      </c>
      <c r="T33" s="39"/>
      <c r="U33" s="34">
        <v>25</v>
      </c>
      <c r="V33" s="41">
        <f t="shared" si="10"/>
        <v>16.675000000000001</v>
      </c>
      <c r="W33" s="54">
        <f t="shared" si="7"/>
        <v>0</v>
      </c>
      <c r="X33" s="73">
        <f t="shared" si="4"/>
        <v>0</v>
      </c>
      <c r="Y33" s="72">
        <f t="shared" si="8"/>
        <v>0</v>
      </c>
      <c r="Z33" s="55">
        <f t="shared" si="9"/>
        <v>0</v>
      </c>
      <c r="AC33" s="1" t="str">
        <f t="shared" si="0"/>
        <v>Lettuce (head)</v>
      </c>
      <c r="AD33" s="61">
        <f t="shared" si="1"/>
        <v>32</v>
      </c>
      <c r="AE33" s="61" t="str">
        <f t="shared" si="2"/>
        <v>&gt;98</v>
      </c>
    </row>
    <row r="34" spans="1:31" x14ac:dyDescent="0.2">
      <c r="A34">
        <v>32</v>
      </c>
      <c r="B34" s="13" t="s">
        <v>42</v>
      </c>
      <c r="C34" s="50">
        <f>Inputs!B47</f>
        <v>0</v>
      </c>
      <c r="D34" s="51">
        <f>Inputs!C47</f>
        <v>0</v>
      </c>
      <c r="E34" s="53">
        <f t="shared" si="3"/>
        <v>0</v>
      </c>
      <c r="F34" s="51">
        <f t="shared" si="5"/>
        <v>0</v>
      </c>
      <c r="G34" s="52">
        <f t="shared" si="6"/>
        <v>0</v>
      </c>
      <c r="H34" s="26">
        <v>2</v>
      </c>
      <c r="I34" s="23">
        <v>38</v>
      </c>
      <c r="J34" s="23">
        <v>2</v>
      </c>
      <c r="K34" s="25">
        <v>95</v>
      </c>
      <c r="L34" s="24" t="s">
        <v>174</v>
      </c>
      <c r="M34" s="36">
        <v>5</v>
      </c>
      <c r="N34" s="34">
        <f t="shared" si="11"/>
        <v>1100</v>
      </c>
      <c r="O34" s="34">
        <v>10</v>
      </c>
      <c r="P34" s="34" t="s">
        <v>24</v>
      </c>
      <c r="Q34" s="25"/>
      <c r="R34" s="25"/>
      <c r="S34" s="39">
        <v>29.9</v>
      </c>
      <c r="T34" s="40" t="s">
        <v>181</v>
      </c>
      <c r="U34" s="25">
        <v>25</v>
      </c>
      <c r="V34" s="41">
        <f t="shared" si="10"/>
        <v>16.675000000000001</v>
      </c>
      <c r="W34" s="54">
        <f t="shared" si="7"/>
        <v>0</v>
      </c>
      <c r="X34" s="73">
        <f t="shared" si="4"/>
        <v>0</v>
      </c>
      <c r="Y34" s="72">
        <f t="shared" si="8"/>
        <v>0</v>
      </c>
      <c r="Z34" s="55">
        <f t="shared" si="9"/>
        <v>0</v>
      </c>
      <c r="AC34" s="1" t="str">
        <f t="shared" si="0"/>
        <v>Melon (Cantaloupe)</v>
      </c>
      <c r="AD34" s="61">
        <f t="shared" si="1"/>
        <v>38</v>
      </c>
      <c r="AE34" s="61">
        <f t="shared" si="2"/>
        <v>95</v>
      </c>
    </row>
    <row r="35" spans="1:31" x14ac:dyDescent="0.2">
      <c r="A35" s="2">
        <v>33</v>
      </c>
      <c r="B35" s="13" t="s">
        <v>44</v>
      </c>
      <c r="C35" s="50">
        <f>Inputs!B48</f>
        <v>0</v>
      </c>
      <c r="D35" s="51">
        <f>Inputs!C48</f>
        <v>0</v>
      </c>
      <c r="E35" s="53">
        <f t="shared" si="3"/>
        <v>0</v>
      </c>
      <c r="F35" s="51">
        <f t="shared" si="5"/>
        <v>0</v>
      </c>
      <c r="G35" s="52">
        <f t="shared" si="6"/>
        <v>0</v>
      </c>
      <c r="H35" s="26">
        <v>3</v>
      </c>
      <c r="I35" s="23">
        <v>45</v>
      </c>
      <c r="J35" s="23">
        <v>0</v>
      </c>
      <c r="K35" s="25" t="s">
        <v>106</v>
      </c>
      <c r="L35" s="24" t="s">
        <v>47</v>
      </c>
      <c r="M35" s="36">
        <v>10</v>
      </c>
      <c r="N35" s="34">
        <f t="shared" si="11"/>
        <v>2200</v>
      </c>
      <c r="O35" s="25">
        <v>20</v>
      </c>
      <c r="P35" s="34" t="s">
        <v>25</v>
      </c>
      <c r="Q35" s="25"/>
      <c r="R35" s="25"/>
      <c r="S35" s="39">
        <v>30.3</v>
      </c>
      <c r="T35" s="39">
        <v>45</v>
      </c>
      <c r="U35" s="25">
        <v>24</v>
      </c>
      <c r="V35" s="41">
        <f t="shared" si="10"/>
        <v>16.008000000000003</v>
      </c>
      <c r="W35" s="54">
        <f t="shared" si="7"/>
        <v>0</v>
      </c>
      <c r="X35" s="73">
        <f t="shared" si="4"/>
        <v>0</v>
      </c>
      <c r="Y35" s="72">
        <f t="shared" si="8"/>
        <v>0</v>
      </c>
      <c r="Z35" s="55">
        <f t="shared" si="9"/>
        <v>0</v>
      </c>
      <c r="AC35" s="1" t="str">
        <f t="shared" si="0"/>
        <v>Melon (Honeydew)</v>
      </c>
      <c r="AD35" s="61">
        <f t="shared" si="1"/>
        <v>45</v>
      </c>
      <c r="AE35" s="61" t="str">
        <f t="shared" si="2"/>
        <v>90-95</v>
      </c>
    </row>
    <row r="36" spans="1:31" x14ac:dyDescent="0.2">
      <c r="A36">
        <v>34</v>
      </c>
      <c r="B36" s="13" t="s">
        <v>46</v>
      </c>
      <c r="C36" s="50">
        <f>Inputs!B49</f>
        <v>0</v>
      </c>
      <c r="D36" s="51">
        <f>Inputs!C49</f>
        <v>0</v>
      </c>
      <c r="E36" s="53">
        <f t="shared" si="3"/>
        <v>0</v>
      </c>
      <c r="F36" s="51">
        <f t="shared" si="5"/>
        <v>0</v>
      </c>
      <c r="G36" s="52">
        <f t="shared" si="6"/>
        <v>0</v>
      </c>
      <c r="H36" s="26">
        <v>3</v>
      </c>
      <c r="I36" s="23">
        <v>55</v>
      </c>
      <c r="J36" s="23">
        <v>5</v>
      </c>
      <c r="K36" s="25">
        <v>90</v>
      </c>
      <c r="L36" s="30">
        <v>14</v>
      </c>
      <c r="M36" s="30">
        <v>10</v>
      </c>
      <c r="N36" s="25">
        <f>M36*220</f>
        <v>2200</v>
      </c>
      <c r="O36" s="25">
        <v>0.5</v>
      </c>
      <c r="P36" s="25" t="s">
        <v>152</v>
      </c>
      <c r="Q36" s="25" t="s">
        <v>125</v>
      </c>
      <c r="R36" s="24"/>
      <c r="S36" s="25">
        <v>50</v>
      </c>
      <c r="T36" s="25">
        <v>40</v>
      </c>
      <c r="U36" s="25">
        <v>27</v>
      </c>
      <c r="V36" s="41">
        <f t="shared" si="10"/>
        <v>18.009</v>
      </c>
      <c r="W36" s="54">
        <f t="shared" si="7"/>
        <v>0</v>
      </c>
      <c r="X36" s="73">
        <f t="shared" si="4"/>
        <v>0</v>
      </c>
      <c r="Y36" s="72">
        <f t="shared" si="8"/>
        <v>0</v>
      </c>
      <c r="Z36" s="55">
        <f t="shared" si="9"/>
        <v>0</v>
      </c>
      <c r="AC36" s="1" t="str">
        <f t="shared" si="0"/>
        <v>Melon (Watermelon)</v>
      </c>
      <c r="AD36" s="61">
        <f t="shared" si="1"/>
        <v>55</v>
      </c>
      <c r="AE36" s="61">
        <f t="shared" si="2"/>
        <v>90</v>
      </c>
    </row>
    <row r="37" spans="1:31" x14ac:dyDescent="0.2">
      <c r="A37" s="2">
        <v>35</v>
      </c>
      <c r="B37" s="13" t="s">
        <v>159</v>
      </c>
      <c r="C37" s="50">
        <f>Inputs!B50</f>
        <v>0</v>
      </c>
      <c r="D37" s="51">
        <f>Inputs!C50</f>
        <v>0</v>
      </c>
      <c r="E37" s="53">
        <f t="shared" ref="E37:E56" si="12">IF(C37&gt;0,C37/2000,IF(D37&gt;0,D37,0))</f>
        <v>0</v>
      </c>
      <c r="F37" s="51">
        <f t="shared" si="5"/>
        <v>0</v>
      </c>
      <c r="G37" s="52">
        <f t="shared" si="6"/>
        <v>0</v>
      </c>
      <c r="H37" s="26">
        <v>3</v>
      </c>
      <c r="I37" s="23">
        <v>47</v>
      </c>
      <c r="J37" s="23">
        <v>2</v>
      </c>
      <c r="K37" s="25" t="s">
        <v>68</v>
      </c>
      <c r="L37" s="24" t="s">
        <v>69</v>
      </c>
      <c r="M37" s="30">
        <v>20</v>
      </c>
      <c r="N37" s="25">
        <f>M37*220</f>
        <v>4400</v>
      </c>
      <c r="O37" s="25">
        <v>0.5</v>
      </c>
      <c r="P37" s="25">
        <v>1</v>
      </c>
      <c r="Q37" s="25">
        <v>32</v>
      </c>
      <c r="R37" s="29" t="s">
        <v>150</v>
      </c>
      <c r="S37" s="25">
        <v>28.7</v>
      </c>
      <c r="T37" s="25">
        <v>45</v>
      </c>
      <c r="U37" s="25">
        <v>20</v>
      </c>
      <c r="V37" s="41">
        <f t="shared" si="10"/>
        <v>13.34</v>
      </c>
      <c r="W37" s="54">
        <f t="shared" si="7"/>
        <v>0</v>
      </c>
      <c r="X37" s="73">
        <f t="shared" si="4"/>
        <v>0</v>
      </c>
      <c r="Y37" s="72">
        <f t="shared" si="8"/>
        <v>0</v>
      </c>
      <c r="Z37" s="55">
        <f t="shared" si="9"/>
        <v>0</v>
      </c>
      <c r="AC37" s="1" t="str">
        <f t="shared" si="0"/>
        <v>Okra</v>
      </c>
      <c r="AD37" s="61">
        <f t="shared" si="1"/>
        <v>47</v>
      </c>
      <c r="AE37" s="61" t="str">
        <f t="shared" si="2"/>
        <v>&gt;90</v>
      </c>
    </row>
    <row r="38" spans="1:31" x14ac:dyDescent="0.2">
      <c r="A38">
        <v>36</v>
      </c>
      <c r="B38" s="13" t="s">
        <v>215</v>
      </c>
      <c r="C38" s="50">
        <f>Inputs!B51</f>
        <v>0</v>
      </c>
      <c r="D38" s="51">
        <f>Inputs!C51</f>
        <v>0</v>
      </c>
      <c r="E38" s="53">
        <f t="shared" si="12"/>
        <v>0</v>
      </c>
      <c r="F38" s="51">
        <f t="shared" si="5"/>
        <v>0</v>
      </c>
      <c r="G38" s="52">
        <f t="shared" si="6"/>
        <v>0</v>
      </c>
      <c r="H38" s="26">
        <v>3</v>
      </c>
      <c r="I38" s="23">
        <v>32</v>
      </c>
      <c r="J38" s="23">
        <v>0</v>
      </c>
      <c r="K38" s="25">
        <v>70</v>
      </c>
      <c r="L38" s="24" t="s">
        <v>73</v>
      </c>
      <c r="M38" s="30">
        <v>3</v>
      </c>
      <c r="N38" s="25">
        <f>M38*220</f>
        <v>660</v>
      </c>
      <c r="O38" s="30" t="s">
        <v>137</v>
      </c>
      <c r="P38" s="25" t="s">
        <v>153</v>
      </c>
      <c r="Q38" s="25"/>
      <c r="R38" s="29"/>
      <c r="S38" s="25">
        <v>30.6</v>
      </c>
      <c r="T38" s="25"/>
      <c r="U38" s="25">
        <v>35</v>
      </c>
      <c r="V38" s="41">
        <f t="shared" si="10"/>
        <v>23.345000000000002</v>
      </c>
      <c r="W38" s="54">
        <f t="shared" si="7"/>
        <v>0</v>
      </c>
      <c r="X38" s="73">
        <f t="shared" si="4"/>
        <v>0</v>
      </c>
      <c r="Y38" s="72">
        <f t="shared" si="8"/>
        <v>0</v>
      </c>
      <c r="Z38" s="55">
        <f t="shared" si="9"/>
        <v>0</v>
      </c>
      <c r="AC38" s="1" t="str">
        <f t="shared" si="0"/>
        <v>Onion (cured)</v>
      </c>
      <c r="AD38" s="61">
        <f t="shared" si="1"/>
        <v>32</v>
      </c>
      <c r="AE38" s="61">
        <f t="shared" si="2"/>
        <v>70</v>
      </c>
    </row>
    <row r="39" spans="1:31" x14ac:dyDescent="0.2">
      <c r="A39" s="2">
        <v>37</v>
      </c>
      <c r="B39" s="13" t="s">
        <v>71</v>
      </c>
      <c r="C39" s="50">
        <f>Inputs!B52</f>
        <v>0</v>
      </c>
      <c r="D39" s="51">
        <f>Inputs!C52</f>
        <v>0</v>
      </c>
      <c r="E39" s="53">
        <f t="shared" si="12"/>
        <v>0</v>
      </c>
      <c r="F39" s="51">
        <f t="shared" si="5"/>
        <v>0</v>
      </c>
      <c r="G39" s="52">
        <f t="shared" si="6"/>
        <v>0</v>
      </c>
      <c r="H39" s="26">
        <v>1</v>
      </c>
      <c r="I39" s="23">
        <v>32</v>
      </c>
      <c r="J39" s="23">
        <v>0</v>
      </c>
      <c r="K39" s="25">
        <v>97</v>
      </c>
      <c r="L39" s="24" t="s">
        <v>72</v>
      </c>
      <c r="M39" s="30">
        <v>3</v>
      </c>
      <c r="N39" s="25">
        <f t="shared" si="11"/>
        <v>660</v>
      </c>
      <c r="O39" s="30" t="s">
        <v>137</v>
      </c>
      <c r="P39" s="25" t="s">
        <v>153</v>
      </c>
      <c r="Q39" s="25" t="s">
        <v>70</v>
      </c>
      <c r="R39" s="24" t="s">
        <v>80</v>
      </c>
      <c r="S39" s="25">
        <v>30.4</v>
      </c>
      <c r="T39" s="25"/>
      <c r="U39" s="25">
        <v>22</v>
      </c>
      <c r="V39" s="41">
        <f t="shared" si="10"/>
        <v>14.674000000000001</v>
      </c>
      <c r="W39" s="54">
        <f t="shared" si="7"/>
        <v>0</v>
      </c>
      <c r="X39" s="73">
        <f t="shared" si="4"/>
        <v>0</v>
      </c>
      <c r="Y39" s="72">
        <f t="shared" si="8"/>
        <v>0</v>
      </c>
      <c r="Z39" s="55">
        <f t="shared" si="9"/>
        <v>0</v>
      </c>
      <c r="AC39" s="1" t="str">
        <f t="shared" si="0"/>
        <v>Onion (green)</v>
      </c>
      <c r="AD39" s="61">
        <f t="shared" si="1"/>
        <v>32</v>
      </c>
      <c r="AE39" s="61">
        <f t="shared" si="2"/>
        <v>97</v>
      </c>
    </row>
    <row r="40" spans="1:31" x14ac:dyDescent="0.2">
      <c r="A40">
        <v>38</v>
      </c>
      <c r="B40" s="13" t="s">
        <v>160</v>
      </c>
      <c r="C40" s="50">
        <f>Inputs!B53</f>
        <v>0</v>
      </c>
      <c r="D40" s="51">
        <f>Inputs!C53</f>
        <v>0</v>
      </c>
      <c r="E40" s="53">
        <f t="shared" si="12"/>
        <v>0</v>
      </c>
      <c r="F40" s="51">
        <f t="shared" si="5"/>
        <v>0</v>
      </c>
      <c r="G40" s="52">
        <f t="shared" si="6"/>
        <v>0</v>
      </c>
      <c r="H40" s="26">
        <v>1</v>
      </c>
      <c r="I40" s="23">
        <v>32</v>
      </c>
      <c r="J40" s="23">
        <v>0</v>
      </c>
      <c r="K40" s="25">
        <v>95</v>
      </c>
      <c r="L40" s="29" t="s">
        <v>67</v>
      </c>
      <c r="M40" s="30">
        <v>30</v>
      </c>
      <c r="N40" s="25">
        <f t="shared" si="11"/>
        <v>6600</v>
      </c>
      <c r="O40" s="25">
        <v>0.08</v>
      </c>
      <c r="P40" s="25">
        <v>0.4</v>
      </c>
      <c r="Q40" s="25"/>
      <c r="R40" s="29" t="s">
        <v>74</v>
      </c>
      <c r="S40" s="25">
        <v>30</v>
      </c>
      <c r="T40" s="25"/>
      <c r="U40" s="25">
        <v>25</v>
      </c>
      <c r="V40" s="41">
        <f t="shared" si="10"/>
        <v>16.675000000000001</v>
      </c>
      <c r="W40" s="54">
        <f t="shared" si="7"/>
        <v>0</v>
      </c>
      <c r="X40" s="73">
        <f t="shared" si="4"/>
        <v>0</v>
      </c>
      <c r="Y40" s="72">
        <f t="shared" si="8"/>
        <v>0</v>
      </c>
      <c r="Z40" s="55">
        <f t="shared" si="9"/>
        <v>0</v>
      </c>
      <c r="AC40" s="1" t="str">
        <f t="shared" si="0"/>
        <v>Parsley</v>
      </c>
      <c r="AD40" s="61">
        <f t="shared" si="1"/>
        <v>32</v>
      </c>
      <c r="AE40" s="61">
        <f t="shared" si="2"/>
        <v>95</v>
      </c>
    </row>
    <row r="41" spans="1:31" x14ac:dyDescent="0.2">
      <c r="A41" s="2">
        <v>39</v>
      </c>
      <c r="B41" s="13" t="s">
        <v>168</v>
      </c>
      <c r="C41" s="50">
        <f>Inputs!B54</f>
        <v>0</v>
      </c>
      <c r="D41" s="51">
        <f>Inputs!C54</f>
        <v>0</v>
      </c>
      <c r="E41" s="53">
        <f t="shared" si="12"/>
        <v>0</v>
      </c>
      <c r="F41" s="51">
        <f t="shared" si="5"/>
        <v>0</v>
      </c>
      <c r="G41" s="52">
        <f t="shared" si="6"/>
        <v>0</v>
      </c>
      <c r="H41" s="26">
        <v>1</v>
      </c>
      <c r="I41" s="23">
        <v>32</v>
      </c>
      <c r="J41" s="23">
        <v>0</v>
      </c>
      <c r="K41" s="25" t="s">
        <v>82</v>
      </c>
      <c r="L41" s="24" t="s">
        <v>167</v>
      </c>
      <c r="M41" s="30">
        <v>10</v>
      </c>
      <c r="N41" s="25">
        <f>M41*220</f>
        <v>2200</v>
      </c>
      <c r="O41" s="30" t="s">
        <v>137</v>
      </c>
      <c r="P41" s="25" t="s">
        <v>155</v>
      </c>
      <c r="Q41" s="25">
        <v>41</v>
      </c>
      <c r="R41" s="30" t="s">
        <v>154</v>
      </c>
      <c r="S41" s="30">
        <v>30.4</v>
      </c>
      <c r="T41" s="30"/>
      <c r="U41" s="25">
        <v>36</v>
      </c>
      <c r="V41" s="41">
        <f t="shared" si="10"/>
        <v>24.012</v>
      </c>
      <c r="W41" s="54">
        <f t="shared" si="7"/>
        <v>0</v>
      </c>
      <c r="X41" s="73">
        <f t="shared" si="4"/>
        <v>0</v>
      </c>
      <c r="Y41" s="72">
        <f t="shared" si="8"/>
        <v>0</v>
      </c>
      <c r="Z41" s="55">
        <f t="shared" si="9"/>
        <v>0</v>
      </c>
      <c r="AC41" s="1" t="str">
        <f t="shared" si="0"/>
        <v>Parsnip</v>
      </c>
      <c r="AD41" s="61">
        <f t="shared" si="1"/>
        <v>32</v>
      </c>
      <c r="AE41" s="61" t="str">
        <f t="shared" si="2"/>
        <v>&gt;98</v>
      </c>
    </row>
    <row r="42" spans="1:31" x14ac:dyDescent="0.2">
      <c r="A42">
        <v>40</v>
      </c>
      <c r="B42" s="13" t="s">
        <v>175</v>
      </c>
      <c r="C42" s="50">
        <f>Inputs!B55</f>
        <v>0</v>
      </c>
      <c r="D42" s="51">
        <f>Inputs!C55</f>
        <v>0</v>
      </c>
      <c r="E42" s="53">
        <f t="shared" si="12"/>
        <v>0</v>
      </c>
      <c r="F42" s="51">
        <f t="shared" si="5"/>
        <v>0</v>
      </c>
      <c r="G42" s="52">
        <f t="shared" si="6"/>
        <v>0</v>
      </c>
      <c r="H42" s="26">
        <v>1</v>
      </c>
      <c r="I42" s="23">
        <v>32</v>
      </c>
      <c r="J42" s="23">
        <v>1</v>
      </c>
      <c r="K42" s="25" t="s">
        <v>64</v>
      </c>
      <c r="L42" s="24" t="s">
        <v>69</v>
      </c>
      <c r="M42" s="30">
        <v>40</v>
      </c>
      <c r="N42" s="25">
        <f t="shared" si="11"/>
        <v>8800</v>
      </c>
      <c r="O42" s="30" t="s">
        <v>137</v>
      </c>
      <c r="P42" s="25" t="s">
        <v>66</v>
      </c>
      <c r="Q42" s="25">
        <v>32</v>
      </c>
      <c r="R42" s="29" t="s">
        <v>75</v>
      </c>
      <c r="S42" s="25">
        <v>30.9</v>
      </c>
      <c r="T42" s="25"/>
      <c r="U42" s="25">
        <v>23</v>
      </c>
      <c r="V42" s="41">
        <f t="shared" si="10"/>
        <v>15.341000000000001</v>
      </c>
      <c r="W42" s="54">
        <f t="shared" si="7"/>
        <v>0</v>
      </c>
      <c r="X42" s="73">
        <f t="shared" si="4"/>
        <v>0</v>
      </c>
      <c r="Y42" s="72">
        <f t="shared" si="8"/>
        <v>0</v>
      </c>
      <c r="Z42" s="55">
        <f t="shared" si="9"/>
        <v>0</v>
      </c>
      <c r="AC42" s="1" t="str">
        <f t="shared" si="0"/>
        <v>Pea (green)</v>
      </c>
      <c r="AD42" s="61">
        <f t="shared" si="1"/>
        <v>32</v>
      </c>
      <c r="AE42" s="61" t="str">
        <f t="shared" si="2"/>
        <v>&gt;95</v>
      </c>
    </row>
    <row r="43" spans="1:31" x14ac:dyDescent="0.2">
      <c r="A43" s="2">
        <v>41</v>
      </c>
      <c r="B43" s="13" t="s">
        <v>130</v>
      </c>
      <c r="C43" s="50">
        <f>Inputs!B56</f>
        <v>0</v>
      </c>
      <c r="D43" s="51">
        <f>Inputs!C56</f>
        <v>0</v>
      </c>
      <c r="E43" s="53">
        <f t="shared" si="12"/>
        <v>0</v>
      </c>
      <c r="F43" s="51">
        <f t="shared" si="5"/>
        <v>0</v>
      </c>
      <c r="G43" s="52">
        <f t="shared" si="6"/>
        <v>0</v>
      </c>
      <c r="H43" s="26">
        <v>5</v>
      </c>
      <c r="I43" s="23">
        <v>40</v>
      </c>
      <c r="J43" s="23">
        <v>8</v>
      </c>
      <c r="K43" s="25" t="s">
        <v>48</v>
      </c>
      <c r="L43" s="30">
        <v>180</v>
      </c>
      <c r="M43" s="30">
        <v>8</v>
      </c>
      <c r="N43" s="25">
        <f t="shared" si="11"/>
        <v>1760</v>
      </c>
      <c r="O43" s="30" t="s">
        <v>137</v>
      </c>
      <c r="P43" s="25" t="s">
        <v>26</v>
      </c>
      <c r="Q43" s="25"/>
      <c r="R43" s="29"/>
      <c r="S43" s="25"/>
      <c r="T43" s="25"/>
      <c r="U43" s="25">
        <v>21</v>
      </c>
      <c r="V43" s="41">
        <f t="shared" si="10"/>
        <v>14.007000000000001</v>
      </c>
      <c r="W43" s="54">
        <f t="shared" si="7"/>
        <v>0</v>
      </c>
      <c r="X43" s="73">
        <f t="shared" si="4"/>
        <v>0</v>
      </c>
      <c r="Y43" s="72">
        <f t="shared" si="8"/>
        <v>0</v>
      </c>
      <c r="Z43" s="55">
        <f t="shared" si="9"/>
        <v>0</v>
      </c>
      <c r="AC43" s="1" t="str">
        <f t="shared" si="0"/>
        <v>Peppers (hot)</v>
      </c>
      <c r="AD43" s="61">
        <f t="shared" si="1"/>
        <v>40</v>
      </c>
      <c r="AE43" s="61" t="str">
        <f t="shared" si="2"/>
        <v>60-70</v>
      </c>
    </row>
    <row r="44" spans="1:31" x14ac:dyDescent="0.2">
      <c r="A44">
        <v>42</v>
      </c>
      <c r="B44" s="13" t="s">
        <v>57</v>
      </c>
      <c r="C44" s="50">
        <f>Inputs!B57</f>
        <v>0</v>
      </c>
      <c r="D44" s="51">
        <f>Inputs!C57</f>
        <v>0</v>
      </c>
      <c r="E44" s="53">
        <f t="shared" si="12"/>
        <v>0</v>
      </c>
      <c r="F44" s="51">
        <f t="shared" si="5"/>
        <v>0</v>
      </c>
      <c r="G44" s="52">
        <f t="shared" si="6"/>
        <v>0</v>
      </c>
      <c r="H44" s="26">
        <v>2</v>
      </c>
      <c r="I44" s="23">
        <v>50</v>
      </c>
      <c r="J44" s="23">
        <v>5</v>
      </c>
      <c r="K44" s="25">
        <v>95</v>
      </c>
      <c r="L44" s="29" t="s">
        <v>87</v>
      </c>
      <c r="M44" s="30">
        <v>7</v>
      </c>
      <c r="N44" s="25">
        <f t="shared" si="11"/>
        <v>1540</v>
      </c>
      <c r="O44" s="30" t="s">
        <v>137</v>
      </c>
      <c r="P44" s="25" t="s">
        <v>156</v>
      </c>
      <c r="Q44" s="25">
        <v>45</v>
      </c>
      <c r="R44" s="29" t="s">
        <v>76</v>
      </c>
      <c r="S44" s="25">
        <v>30.7</v>
      </c>
      <c r="T44" s="25">
        <v>45</v>
      </c>
      <c r="U44" s="25">
        <v>41</v>
      </c>
      <c r="V44" s="41">
        <f t="shared" si="10"/>
        <v>27.347000000000001</v>
      </c>
      <c r="W44" s="54">
        <f t="shared" si="7"/>
        <v>0</v>
      </c>
      <c r="X44" s="73">
        <f t="shared" si="4"/>
        <v>0</v>
      </c>
      <c r="Y44" s="72">
        <f t="shared" si="8"/>
        <v>0</v>
      </c>
      <c r="Z44" s="55">
        <f t="shared" si="9"/>
        <v>0</v>
      </c>
      <c r="AC44" s="1" t="str">
        <f t="shared" si="0"/>
        <v>Pepper (sweet)</v>
      </c>
      <c r="AD44" s="61">
        <f t="shared" si="1"/>
        <v>50</v>
      </c>
      <c r="AE44" s="61">
        <f t="shared" si="2"/>
        <v>95</v>
      </c>
    </row>
    <row r="45" spans="1:31" x14ac:dyDescent="0.2">
      <c r="A45" s="2">
        <v>43</v>
      </c>
      <c r="B45" s="13" t="s">
        <v>207</v>
      </c>
      <c r="C45" s="50">
        <f>Inputs!B58</f>
        <v>4512</v>
      </c>
      <c r="D45" s="51">
        <f>Inputs!C58</f>
        <v>0</v>
      </c>
      <c r="E45" s="53">
        <f t="shared" si="12"/>
        <v>2.2559999999999998</v>
      </c>
      <c r="F45" s="51">
        <f t="shared" si="5"/>
        <v>4512</v>
      </c>
      <c r="G45" s="52">
        <f t="shared" si="6"/>
        <v>1</v>
      </c>
      <c r="H45" s="26">
        <v>2</v>
      </c>
      <c r="I45" s="23">
        <v>40</v>
      </c>
      <c r="J45" s="23">
        <v>2</v>
      </c>
      <c r="K45" s="25">
        <v>95</v>
      </c>
      <c r="L45" s="29" t="s">
        <v>77</v>
      </c>
      <c r="M45" s="30">
        <v>15</v>
      </c>
      <c r="N45" s="25">
        <f t="shared" si="11"/>
        <v>3300</v>
      </c>
      <c r="O45" s="30" t="s">
        <v>137</v>
      </c>
      <c r="P45" s="25" t="s">
        <v>157</v>
      </c>
      <c r="Q45" s="25"/>
      <c r="R45" s="29"/>
      <c r="S45" s="25">
        <v>30.9</v>
      </c>
      <c r="T45" s="25">
        <v>38</v>
      </c>
      <c r="U45" s="25">
        <v>42</v>
      </c>
      <c r="V45" s="41">
        <f t="shared" si="10"/>
        <v>28.014000000000003</v>
      </c>
      <c r="W45" s="54">
        <f t="shared" si="7"/>
        <v>107.42857142857143</v>
      </c>
      <c r="X45" s="73">
        <f t="shared" si="4"/>
        <v>161.06232597986718</v>
      </c>
      <c r="Y45" s="72">
        <f t="shared" si="8"/>
        <v>17.895813997763021</v>
      </c>
      <c r="Z45" s="55">
        <f t="shared" si="9"/>
        <v>310.2</v>
      </c>
      <c r="AC45" s="1" t="str">
        <f t="shared" si="0"/>
        <v>Potato (cured)</v>
      </c>
      <c r="AD45" s="61">
        <f t="shared" si="1"/>
        <v>40</v>
      </c>
      <c r="AE45" s="61">
        <f t="shared" si="2"/>
        <v>95</v>
      </c>
    </row>
    <row r="46" spans="1:31" x14ac:dyDescent="0.2">
      <c r="A46">
        <v>44</v>
      </c>
      <c r="B46" s="13" t="s">
        <v>54</v>
      </c>
      <c r="C46" s="50">
        <f>Inputs!B59</f>
        <v>0</v>
      </c>
      <c r="D46" s="51">
        <f>Inputs!C59</f>
        <v>0</v>
      </c>
      <c r="E46" s="53">
        <f t="shared" si="12"/>
        <v>0</v>
      </c>
      <c r="F46" s="51">
        <f t="shared" si="5"/>
        <v>0</v>
      </c>
      <c r="G46" s="52">
        <f t="shared" si="6"/>
        <v>0</v>
      </c>
      <c r="H46" s="26">
        <v>4</v>
      </c>
      <c r="I46" s="23">
        <v>52</v>
      </c>
      <c r="J46" s="23">
        <v>2</v>
      </c>
      <c r="K46" s="25">
        <v>60</v>
      </c>
      <c r="L46" s="29" t="s">
        <v>67</v>
      </c>
      <c r="M46" s="30">
        <v>100</v>
      </c>
      <c r="N46" s="25">
        <f t="shared" si="11"/>
        <v>22000</v>
      </c>
      <c r="O46" s="25" t="s">
        <v>108</v>
      </c>
      <c r="P46" s="25" t="s">
        <v>156</v>
      </c>
      <c r="Q46" s="25"/>
      <c r="R46" s="29"/>
      <c r="S46" s="25">
        <v>30.5</v>
      </c>
      <c r="T46" s="25">
        <v>50</v>
      </c>
      <c r="U46" s="25">
        <v>35</v>
      </c>
      <c r="V46" s="41">
        <f t="shared" si="10"/>
        <v>23.345000000000002</v>
      </c>
      <c r="W46" s="54">
        <f t="shared" si="7"/>
        <v>0</v>
      </c>
      <c r="X46" s="73">
        <f t="shared" si="4"/>
        <v>0</v>
      </c>
      <c r="Y46" s="72">
        <f t="shared" si="8"/>
        <v>0</v>
      </c>
      <c r="Z46" s="55">
        <f t="shared" si="9"/>
        <v>0</v>
      </c>
      <c r="AC46" s="1" t="str">
        <f t="shared" si="0"/>
        <v>Pumpkin</v>
      </c>
      <c r="AD46" s="61">
        <f t="shared" si="1"/>
        <v>52</v>
      </c>
      <c r="AE46" s="61">
        <f t="shared" si="2"/>
        <v>60</v>
      </c>
    </row>
    <row r="47" spans="1:31" x14ac:dyDescent="0.2">
      <c r="A47" s="2">
        <v>45</v>
      </c>
      <c r="B47" s="13" t="s">
        <v>51</v>
      </c>
      <c r="C47" s="50">
        <f>Inputs!B60</f>
        <v>0</v>
      </c>
      <c r="D47" s="51">
        <f>Inputs!C60</f>
        <v>0</v>
      </c>
      <c r="E47" s="53">
        <f t="shared" si="12"/>
        <v>0</v>
      </c>
      <c r="F47" s="51">
        <f t="shared" si="5"/>
        <v>0</v>
      </c>
      <c r="G47" s="52">
        <f t="shared" si="6"/>
        <v>0</v>
      </c>
      <c r="H47" s="26">
        <v>1</v>
      </c>
      <c r="I47" s="23">
        <v>32</v>
      </c>
      <c r="J47" s="23">
        <v>1</v>
      </c>
      <c r="K47" s="25">
        <v>95</v>
      </c>
      <c r="L47" s="29" t="s">
        <v>78</v>
      </c>
      <c r="M47" s="30">
        <v>16</v>
      </c>
      <c r="N47" s="25">
        <f t="shared" si="11"/>
        <v>3520</v>
      </c>
      <c r="O47" s="30" t="s">
        <v>137</v>
      </c>
      <c r="P47" s="25" t="s">
        <v>118</v>
      </c>
      <c r="Q47" s="25">
        <v>35</v>
      </c>
      <c r="R47" s="29"/>
      <c r="S47" s="25"/>
      <c r="T47" s="25"/>
      <c r="U47" s="25">
        <v>41</v>
      </c>
      <c r="V47" s="41">
        <f t="shared" si="10"/>
        <v>27.347000000000001</v>
      </c>
      <c r="W47" s="54">
        <f t="shared" si="7"/>
        <v>0</v>
      </c>
      <c r="X47" s="73">
        <f t="shared" si="4"/>
        <v>0</v>
      </c>
      <c r="Y47" s="72">
        <f t="shared" si="8"/>
        <v>0</v>
      </c>
      <c r="Z47" s="55">
        <f t="shared" si="9"/>
        <v>0</v>
      </c>
      <c r="AC47" s="1" t="str">
        <f t="shared" si="0"/>
        <v>Radish (topped, winter)</v>
      </c>
      <c r="AD47" s="61">
        <f t="shared" si="1"/>
        <v>32</v>
      </c>
      <c r="AE47" s="61">
        <f t="shared" si="2"/>
        <v>95</v>
      </c>
    </row>
    <row r="48" spans="1:31" x14ac:dyDescent="0.2">
      <c r="A48">
        <v>46</v>
      </c>
      <c r="B48" s="13" t="s">
        <v>58</v>
      </c>
      <c r="C48" s="50">
        <f>Inputs!B61</f>
        <v>0</v>
      </c>
      <c r="D48" s="51">
        <f>Inputs!C61</f>
        <v>0</v>
      </c>
      <c r="E48" s="53">
        <f t="shared" si="12"/>
        <v>0</v>
      </c>
      <c r="F48" s="51">
        <f t="shared" si="5"/>
        <v>0</v>
      </c>
      <c r="G48" s="52">
        <f t="shared" si="6"/>
        <v>0</v>
      </c>
      <c r="H48" s="26">
        <v>1</v>
      </c>
      <c r="I48" s="23">
        <v>32</v>
      </c>
      <c r="J48" s="23">
        <v>0</v>
      </c>
      <c r="K48" s="25" t="s">
        <v>164</v>
      </c>
      <c r="L48" s="24" t="s">
        <v>59</v>
      </c>
      <c r="M48" s="30">
        <v>10</v>
      </c>
      <c r="N48" s="25">
        <f t="shared" si="11"/>
        <v>2200</v>
      </c>
      <c r="O48" s="25" t="s">
        <v>137</v>
      </c>
      <c r="P48" s="25" t="s">
        <v>152</v>
      </c>
      <c r="Q48" s="25">
        <v>32</v>
      </c>
      <c r="R48" s="29"/>
      <c r="S48" s="25">
        <v>30.3</v>
      </c>
      <c r="T48" s="25"/>
      <c r="U48" s="25">
        <v>34</v>
      </c>
      <c r="V48" s="41">
        <f t="shared" si="10"/>
        <v>22.678000000000001</v>
      </c>
      <c r="W48" s="54">
        <f t="shared" si="7"/>
        <v>0</v>
      </c>
      <c r="X48" s="73">
        <f t="shared" si="4"/>
        <v>0</v>
      </c>
      <c r="Y48" s="72">
        <f t="shared" si="8"/>
        <v>0</v>
      </c>
      <c r="Z48" s="55">
        <f t="shared" si="9"/>
        <v>0</v>
      </c>
      <c r="AC48" s="1" t="str">
        <f t="shared" si="0"/>
        <v>Rhubarb</v>
      </c>
      <c r="AD48" s="61">
        <f t="shared" si="1"/>
        <v>32</v>
      </c>
      <c r="AE48" s="61" t="str">
        <f t="shared" si="2"/>
        <v>&gt;95</v>
      </c>
    </row>
    <row r="49" spans="1:31" x14ac:dyDescent="0.2">
      <c r="A49" s="2">
        <v>47</v>
      </c>
      <c r="B49" s="13" t="s">
        <v>240</v>
      </c>
      <c r="C49" s="50">
        <f>Inputs!B62</f>
        <v>0</v>
      </c>
      <c r="D49" s="51">
        <f>Inputs!C62</f>
        <v>0</v>
      </c>
      <c r="E49" s="53">
        <f t="shared" si="12"/>
        <v>0</v>
      </c>
      <c r="F49" s="51">
        <f t="shared" si="5"/>
        <v>0</v>
      </c>
      <c r="G49" s="52">
        <f t="shared" si="6"/>
        <v>0</v>
      </c>
      <c r="H49" s="26">
        <v>1</v>
      </c>
      <c r="I49" s="23">
        <v>32</v>
      </c>
      <c r="J49" s="23">
        <v>0</v>
      </c>
      <c r="K49" s="25" t="s">
        <v>82</v>
      </c>
      <c r="L49" s="29" t="s">
        <v>79</v>
      </c>
      <c r="M49" s="30">
        <v>5</v>
      </c>
      <c r="N49" s="25">
        <f t="shared" si="11"/>
        <v>1100</v>
      </c>
      <c r="O49" s="30" t="s">
        <v>137</v>
      </c>
      <c r="P49" s="25"/>
      <c r="Q49" s="25">
        <v>32</v>
      </c>
      <c r="R49" s="41">
        <v>3</v>
      </c>
      <c r="S49" s="25">
        <v>30</v>
      </c>
      <c r="T49" s="25"/>
      <c r="U49" s="25">
        <v>42</v>
      </c>
      <c r="V49" s="41">
        <f t="shared" si="10"/>
        <v>28.014000000000003</v>
      </c>
      <c r="W49" s="54">
        <f t="shared" si="7"/>
        <v>0</v>
      </c>
      <c r="X49" s="73">
        <f t="shared" si="4"/>
        <v>0</v>
      </c>
      <c r="Y49" s="72">
        <f t="shared" si="8"/>
        <v>0</v>
      </c>
      <c r="Z49" s="55">
        <f t="shared" si="9"/>
        <v>0</v>
      </c>
      <c r="AC49" s="1" t="str">
        <f t="shared" si="0"/>
        <v>Rutabaga</v>
      </c>
      <c r="AD49" s="61">
        <f t="shared" si="1"/>
        <v>32</v>
      </c>
      <c r="AE49" s="61" t="str">
        <f t="shared" si="2"/>
        <v>&gt;98</v>
      </c>
    </row>
    <row r="50" spans="1:31" x14ac:dyDescent="0.2">
      <c r="A50">
        <v>48</v>
      </c>
      <c r="B50" s="13" t="s">
        <v>216</v>
      </c>
      <c r="C50" s="50">
        <f>Inputs!B63</f>
        <v>0</v>
      </c>
      <c r="D50" s="51">
        <f>Inputs!C63</f>
        <v>0</v>
      </c>
      <c r="E50" s="53">
        <f>IF(C50&gt;0,C50/2000,IF(D50&gt;0,D50,0))</f>
        <v>0</v>
      </c>
      <c r="F50" s="51">
        <f>E50*2000</f>
        <v>0</v>
      </c>
      <c r="G50" s="52">
        <f>IF(E50&gt;0,1,0)</f>
        <v>0</v>
      </c>
      <c r="H50" s="26">
        <v>3</v>
      </c>
      <c r="I50" s="23">
        <v>32</v>
      </c>
      <c r="J50" s="23">
        <v>0</v>
      </c>
      <c r="K50" s="25">
        <v>70</v>
      </c>
      <c r="L50" s="29" t="s">
        <v>222</v>
      </c>
      <c r="M50" s="30">
        <v>3</v>
      </c>
      <c r="N50" s="25">
        <f>M50*220</f>
        <v>660</v>
      </c>
      <c r="O50" s="30" t="s">
        <v>136</v>
      </c>
      <c r="P50" s="25" t="s">
        <v>187</v>
      </c>
      <c r="Q50" s="25"/>
      <c r="R50" s="41"/>
      <c r="S50" s="25">
        <v>30.6</v>
      </c>
      <c r="T50" s="25"/>
      <c r="U50" s="25">
        <v>40</v>
      </c>
      <c r="V50" s="41">
        <f t="shared" si="10"/>
        <v>26.68</v>
      </c>
      <c r="W50" s="54">
        <f t="shared" si="7"/>
        <v>0</v>
      </c>
      <c r="X50" s="73">
        <f t="shared" si="4"/>
        <v>0</v>
      </c>
      <c r="Y50" s="72">
        <f t="shared" si="8"/>
        <v>0</v>
      </c>
      <c r="Z50" s="55">
        <f>IF(E50&gt;0,E50*N50,0)/24</f>
        <v>0</v>
      </c>
      <c r="AC50" s="1" t="str">
        <f t="shared" si="0"/>
        <v>Shallots</v>
      </c>
      <c r="AD50" s="61">
        <f t="shared" si="1"/>
        <v>32</v>
      </c>
      <c r="AE50" s="61">
        <f t="shared" si="2"/>
        <v>70</v>
      </c>
    </row>
    <row r="51" spans="1:31" x14ac:dyDescent="0.2">
      <c r="A51" s="2">
        <v>49</v>
      </c>
      <c r="B51" s="13" t="s">
        <v>218</v>
      </c>
      <c r="C51" s="50">
        <f>Inputs!B64</f>
        <v>0</v>
      </c>
      <c r="D51" s="51">
        <f>Inputs!C64</f>
        <v>0</v>
      </c>
      <c r="E51" s="53">
        <f t="shared" si="12"/>
        <v>0</v>
      </c>
      <c r="F51" s="51">
        <f t="shared" si="5"/>
        <v>0</v>
      </c>
      <c r="G51" s="52">
        <f t="shared" si="6"/>
        <v>0</v>
      </c>
      <c r="H51" s="26">
        <v>1</v>
      </c>
      <c r="I51" s="23">
        <v>32</v>
      </c>
      <c r="J51" s="23">
        <v>0</v>
      </c>
      <c r="K51" s="25" t="s">
        <v>82</v>
      </c>
      <c r="L51" s="24" t="s">
        <v>83</v>
      </c>
      <c r="M51" s="25">
        <v>20</v>
      </c>
      <c r="N51" s="25">
        <f t="shared" si="11"/>
        <v>4400</v>
      </c>
      <c r="O51" s="25" t="s">
        <v>137</v>
      </c>
      <c r="P51" s="25" t="s">
        <v>49</v>
      </c>
      <c r="Q51" s="25"/>
      <c r="R51" s="25"/>
      <c r="S51" s="25">
        <v>31.5</v>
      </c>
      <c r="T51" s="25"/>
      <c r="U51" s="25">
        <v>31</v>
      </c>
      <c r="V51" s="41">
        <f t="shared" si="10"/>
        <v>20.677</v>
      </c>
      <c r="W51" s="54">
        <f t="shared" si="7"/>
        <v>0</v>
      </c>
      <c r="X51" s="73">
        <f t="shared" si="4"/>
        <v>0</v>
      </c>
      <c r="Y51" s="72">
        <f t="shared" si="8"/>
        <v>0</v>
      </c>
      <c r="Z51" s="55">
        <f t="shared" si="9"/>
        <v>0</v>
      </c>
      <c r="AC51" s="1" t="str">
        <f t="shared" si="0"/>
        <v>Spinach</v>
      </c>
      <c r="AD51" s="61">
        <f t="shared" si="1"/>
        <v>32</v>
      </c>
      <c r="AE51" s="61" t="str">
        <f t="shared" si="2"/>
        <v>&gt;98</v>
      </c>
    </row>
    <row r="52" spans="1:31" x14ac:dyDescent="0.2">
      <c r="A52">
        <v>50</v>
      </c>
      <c r="B52" s="13" t="s">
        <v>60</v>
      </c>
      <c r="C52" s="50">
        <f>Inputs!B65</f>
        <v>0</v>
      </c>
      <c r="D52" s="51">
        <f>Inputs!C65</f>
        <v>0</v>
      </c>
      <c r="E52" s="53">
        <f t="shared" si="12"/>
        <v>0</v>
      </c>
      <c r="F52" s="51">
        <f t="shared" si="5"/>
        <v>0</v>
      </c>
      <c r="G52" s="52">
        <f t="shared" si="6"/>
        <v>0</v>
      </c>
      <c r="H52" s="26">
        <v>2</v>
      </c>
      <c r="I52" s="23">
        <v>45</v>
      </c>
      <c r="J52" s="23">
        <v>2</v>
      </c>
      <c r="K52" s="25">
        <v>95</v>
      </c>
      <c r="L52" s="25" t="s">
        <v>119</v>
      </c>
      <c r="M52" s="25">
        <v>25</v>
      </c>
      <c r="N52" s="25">
        <f t="shared" si="11"/>
        <v>5500</v>
      </c>
      <c r="O52" s="25" t="s">
        <v>120</v>
      </c>
      <c r="P52" s="25" t="s">
        <v>121</v>
      </c>
      <c r="Q52" s="25"/>
      <c r="R52" s="25"/>
      <c r="S52" s="25">
        <v>31.1</v>
      </c>
      <c r="T52" s="25">
        <v>45</v>
      </c>
      <c r="U52" s="25">
        <v>35</v>
      </c>
      <c r="V52" s="41">
        <f t="shared" si="10"/>
        <v>23.345000000000002</v>
      </c>
      <c r="W52" s="54">
        <f t="shared" si="7"/>
        <v>0</v>
      </c>
      <c r="X52" s="73">
        <f t="shared" si="4"/>
        <v>0</v>
      </c>
      <c r="Y52" s="72">
        <f t="shared" si="8"/>
        <v>0</v>
      </c>
      <c r="Z52" s="55">
        <f t="shared" si="9"/>
        <v>0</v>
      </c>
      <c r="AC52" s="1" t="str">
        <f t="shared" si="0"/>
        <v>Squash (Summer)</v>
      </c>
      <c r="AD52" s="61">
        <f t="shared" si="1"/>
        <v>45</v>
      </c>
      <c r="AE52" s="61">
        <f t="shared" si="2"/>
        <v>95</v>
      </c>
    </row>
    <row r="53" spans="1:31" x14ac:dyDescent="0.2">
      <c r="A53" s="2">
        <v>51</v>
      </c>
      <c r="B53" s="13" t="s">
        <v>61</v>
      </c>
      <c r="C53" s="50">
        <f>Inputs!B66</f>
        <v>0</v>
      </c>
      <c r="D53" s="51">
        <f>Inputs!C66</f>
        <v>0</v>
      </c>
      <c r="E53" s="53">
        <f t="shared" si="12"/>
        <v>0</v>
      </c>
      <c r="F53" s="51">
        <f t="shared" si="5"/>
        <v>0</v>
      </c>
      <c r="G53" s="52">
        <f t="shared" si="6"/>
        <v>0</v>
      </c>
      <c r="H53" s="26">
        <v>4</v>
      </c>
      <c r="I53" s="23">
        <v>50</v>
      </c>
      <c r="J53" s="23">
        <v>0</v>
      </c>
      <c r="K53" s="25" t="s">
        <v>19</v>
      </c>
      <c r="L53" s="25" t="s">
        <v>151</v>
      </c>
      <c r="M53" s="25">
        <v>100</v>
      </c>
      <c r="N53" s="25">
        <f t="shared" si="11"/>
        <v>22000</v>
      </c>
      <c r="O53" s="25" t="s">
        <v>20</v>
      </c>
      <c r="P53" s="25" t="s">
        <v>21</v>
      </c>
      <c r="Q53" s="25"/>
      <c r="R53" s="25"/>
      <c r="S53" s="25">
        <v>30.5</v>
      </c>
      <c r="T53" s="25">
        <v>45</v>
      </c>
      <c r="U53" s="25">
        <v>35</v>
      </c>
      <c r="V53" s="41">
        <f t="shared" si="10"/>
        <v>23.345000000000002</v>
      </c>
      <c r="W53" s="54">
        <f t="shared" si="7"/>
        <v>0</v>
      </c>
      <c r="X53" s="73">
        <f t="shared" si="4"/>
        <v>0</v>
      </c>
      <c r="Y53" s="72">
        <f t="shared" si="8"/>
        <v>0</v>
      </c>
      <c r="Z53" s="55">
        <f t="shared" si="9"/>
        <v>0</v>
      </c>
      <c r="AC53" s="1" t="str">
        <f t="shared" si="0"/>
        <v>Squash (winter)</v>
      </c>
      <c r="AD53" s="61">
        <f t="shared" si="1"/>
        <v>50</v>
      </c>
      <c r="AE53" s="61" t="str">
        <f t="shared" si="2"/>
        <v>50-70</v>
      </c>
    </row>
    <row r="54" spans="1:31" x14ac:dyDescent="0.2">
      <c r="A54">
        <v>52</v>
      </c>
      <c r="B54" s="13" t="s">
        <v>161</v>
      </c>
      <c r="C54" s="50">
        <f>Inputs!B67</f>
        <v>0</v>
      </c>
      <c r="D54" s="51">
        <f>Inputs!C67</f>
        <v>0</v>
      </c>
      <c r="E54" s="53">
        <f t="shared" si="12"/>
        <v>0</v>
      </c>
      <c r="F54" s="51">
        <f t="shared" si="5"/>
        <v>0</v>
      </c>
      <c r="G54" s="52">
        <f t="shared" si="6"/>
        <v>0</v>
      </c>
      <c r="H54" s="26">
        <v>5</v>
      </c>
      <c r="I54" s="23">
        <v>57</v>
      </c>
      <c r="J54" s="23">
        <v>2</v>
      </c>
      <c r="K54" s="25">
        <v>90</v>
      </c>
      <c r="L54" s="29">
        <v>360</v>
      </c>
      <c r="M54" s="30">
        <v>7</v>
      </c>
      <c r="N54" s="25">
        <f t="shared" si="11"/>
        <v>1540</v>
      </c>
      <c r="O54" s="25" t="s">
        <v>137</v>
      </c>
      <c r="P54" s="25" t="s">
        <v>122</v>
      </c>
      <c r="Q54" s="25"/>
      <c r="R54" s="29"/>
      <c r="S54" s="25">
        <v>29.7</v>
      </c>
      <c r="T54" s="25">
        <v>55</v>
      </c>
      <c r="U54" s="25">
        <v>25</v>
      </c>
      <c r="V54" s="41">
        <f t="shared" si="10"/>
        <v>16.675000000000001</v>
      </c>
      <c r="W54" s="54">
        <f t="shared" si="7"/>
        <v>0</v>
      </c>
      <c r="X54" s="73">
        <f t="shared" si="4"/>
        <v>0</v>
      </c>
      <c r="Y54" s="72">
        <f t="shared" si="8"/>
        <v>0</v>
      </c>
      <c r="Z54" s="55">
        <f t="shared" si="9"/>
        <v>0</v>
      </c>
      <c r="AC54" s="1" t="str">
        <f t="shared" si="0"/>
        <v>Sweet Potato</v>
      </c>
      <c r="AD54" s="61">
        <f t="shared" si="1"/>
        <v>57</v>
      </c>
      <c r="AE54" s="61">
        <f t="shared" si="2"/>
        <v>90</v>
      </c>
    </row>
    <row r="55" spans="1:31" x14ac:dyDescent="0.2">
      <c r="A55" s="2">
        <v>53</v>
      </c>
      <c r="B55" s="14" t="s">
        <v>126</v>
      </c>
      <c r="C55" s="50">
        <f>Inputs!B68</f>
        <v>0</v>
      </c>
      <c r="D55" s="51">
        <f>Inputs!C68</f>
        <v>0</v>
      </c>
      <c r="E55" s="53">
        <f t="shared" si="12"/>
        <v>0</v>
      </c>
      <c r="F55" s="51">
        <f t="shared" si="5"/>
        <v>0</v>
      </c>
      <c r="G55" s="52">
        <f t="shared" si="6"/>
        <v>0</v>
      </c>
      <c r="H55" s="26">
        <v>2</v>
      </c>
      <c r="I55" s="23">
        <v>52</v>
      </c>
      <c r="J55" s="23">
        <v>2</v>
      </c>
      <c r="K55" s="25">
        <v>95</v>
      </c>
      <c r="L55" s="24" t="s">
        <v>22</v>
      </c>
      <c r="M55" s="30">
        <v>10</v>
      </c>
      <c r="N55" s="25">
        <f t="shared" si="11"/>
        <v>2200</v>
      </c>
      <c r="O55" s="25" t="s">
        <v>55</v>
      </c>
      <c r="P55" s="25" t="s">
        <v>56</v>
      </c>
      <c r="Q55" s="25">
        <v>54</v>
      </c>
      <c r="R55" s="29"/>
      <c r="S55" s="25">
        <v>31</v>
      </c>
      <c r="T55" s="25">
        <v>55</v>
      </c>
      <c r="U55" s="25">
        <v>25</v>
      </c>
      <c r="V55" s="41">
        <f t="shared" si="10"/>
        <v>16.675000000000001</v>
      </c>
      <c r="W55" s="54">
        <f t="shared" si="7"/>
        <v>0</v>
      </c>
      <c r="X55" s="73">
        <f t="shared" si="4"/>
        <v>0</v>
      </c>
      <c r="Y55" s="72">
        <f t="shared" si="8"/>
        <v>0</v>
      </c>
      <c r="Z55" s="55">
        <f t="shared" si="9"/>
        <v>0</v>
      </c>
      <c r="AC55" s="1" t="str">
        <f t="shared" si="0"/>
        <v>Tomato (Mature green)</v>
      </c>
      <c r="AD55" s="61">
        <f t="shared" si="1"/>
        <v>52</v>
      </c>
      <c r="AE55" s="61">
        <f t="shared" si="2"/>
        <v>95</v>
      </c>
    </row>
    <row r="56" spans="1:31" x14ac:dyDescent="0.2">
      <c r="A56">
        <v>54</v>
      </c>
      <c r="B56" s="14" t="s">
        <v>127</v>
      </c>
      <c r="C56" s="50">
        <f>Inputs!B69</f>
        <v>0</v>
      </c>
      <c r="D56" s="51">
        <f>Inputs!C69</f>
        <v>0</v>
      </c>
      <c r="E56" s="53">
        <f t="shared" si="12"/>
        <v>0</v>
      </c>
      <c r="F56" s="51">
        <f t="shared" si="5"/>
        <v>0</v>
      </c>
      <c r="G56" s="52">
        <f t="shared" si="6"/>
        <v>0</v>
      </c>
      <c r="H56" s="26">
        <v>2</v>
      </c>
      <c r="I56" s="23">
        <v>55</v>
      </c>
      <c r="J56" s="23">
        <v>0</v>
      </c>
      <c r="K56" s="25">
        <v>90</v>
      </c>
      <c r="L56" s="24">
        <v>3</v>
      </c>
      <c r="M56" s="30">
        <v>20</v>
      </c>
      <c r="N56" s="25">
        <f t="shared" si="11"/>
        <v>4400</v>
      </c>
      <c r="O56" s="25" t="s">
        <v>123</v>
      </c>
      <c r="P56" s="25" t="s">
        <v>124</v>
      </c>
      <c r="Q56" s="25"/>
      <c r="R56" s="29"/>
      <c r="S56" s="25">
        <v>31.1</v>
      </c>
      <c r="T56" s="25" t="s">
        <v>182</v>
      </c>
      <c r="U56" s="25">
        <v>21</v>
      </c>
      <c r="V56" s="41">
        <f t="shared" si="10"/>
        <v>14.007000000000001</v>
      </c>
      <c r="W56" s="54">
        <f t="shared" si="7"/>
        <v>0</v>
      </c>
      <c r="X56" s="73">
        <f t="shared" si="4"/>
        <v>0</v>
      </c>
      <c r="Y56" s="72">
        <f t="shared" si="8"/>
        <v>0</v>
      </c>
      <c r="Z56" s="55">
        <f t="shared" si="9"/>
        <v>0</v>
      </c>
      <c r="AC56" s="1" t="str">
        <f t="shared" si="0"/>
        <v>Tomato (firm ripe)</v>
      </c>
      <c r="AD56" s="61">
        <f t="shared" si="1"/>
        <v>55</v>
      </c>
      <c r="AE56" s="61">
        <f t="shared" si="2"/>
        <v>90</v>
      </c>
    </row>
    <row r="57" spans="1:31" x14ac:dyDescent="0.2">
      <c r="A57" s="2">
        <v>55</v>
      </c>
      <c r="B57" s="14" t="s">
        <v>219</v>
      </c>
      <c r="C57" s="50">
        <f>Inputs!B70</f>
        <v>0</v>
      </c>
      <c r="D57" s="51">
        <f>Inputs!C70</f>
        <v>0</v>
      </c>
      <c r="E57" s="53">
        <f>IF(C57&gt;0,C57/2000,IF(D57&gt;0,D57,0))</f>
        <v>0</v>
      </c>
      <c r="F57" s="51">
        <f>E57*2000</f>
        <v>0</v>
      </c>
      <c r="G57" s="52">
        <f>IF(E57&gt;0,1,0)</f>
        <v>0</v>
      </c>
      <c r="H57" s="26">
        <v>1</v>
      </c>
      <c r="I57" s="23">
        <v>32</v>
      </c>
      <c r="J57" s="23">
        <v>0</v>
      </c>
      <c r="K57" s="25" t="s">
        <v>82</v>
      </c>
      <c r="L57" s="29" t="s">
        <v>79</v>
      </c>
      <c r="M57" s="30">
        <v>5</v>
      </c>
      <c r="N57" s="25">
        <f>M57*220</f>
        <v>1100</v>
      </c>
      <c r="O57" s="30" t="s">
        <v>137</v>
      </c>
      <c r="P57" s="25"/>
      <c r="Q57" s="25">
        <v>32</v>
      </c>
      <c r="R57" s="41">
        <v>3</v>
      </c>
      <c r="S57" s="25">
        <v>30</v>
      </c>
      <c r="T57" s="25"/>
      <c r="U57" s="25">
        <v>42</v>
      </c>
      <c r="V57" s="41">
        <f t="shared" si="10"/>
        <v>28.014000000000003</v>
      </c>
      <c r="W57" s="54">
        <f t="shared" si="7"/>
        <v>0</v>
      </c>
      <c r="X57" s="73">
        <f t="shared" si="4"/>
        <v>0</v>
      </c>
      <c r="Y57" s="72">
        <f t="shared" si="8"/>
        <v>0</v>
      </c>
      <c r="Z57" s="55">
        <f>IF(E57&gt;0,E57*N57,0)/24</f>
        <v>0</v>
      </c>
      <c r="AC57" s="1" t="str">
        <f t="shared" si="0"/>
        <v>Turnip</v>
      </c>
      <c r="AD57" s="61">
        <f t="shared" si="1"/>
        <v>32</v>
      </c>
      <c r="AE57" s="61" t="str">
        <f t="shared" si="2"/>
        <v>&gt;98</v>
      </c>
    </row>
    <row r="59" spans="1:31" x14ac:dyDescent="0.2">
      <c r="I59" s="60"/>
      <c r="N59" s="60">
        <f>AVERAGE(N3:N58)</f>
        <v>5170</v>
      </c>
      <c r="U59" s="60">
        <f>AVERAGE(U3:U58)</f>
        <v>27.436363636363637</v>
      </c>
      <c r="V59" s="60"/>
    </row>
    <row r="60" spans="1:31" hidden="1" x14ac:dyDescent="0.2">
      <c r="L60" s="3"/>
    </row>
    <row r="61" spans="1:31" hidden="1" x14ac:dyDescent="0.2">
      <c r="L61" s="3"/>
    </row>
    <row r="62" spans="1:31" hidden="1" x14ac:dyDescent="0.2">
      <c r="B62" s="6" t="s">
        <v>214</v>
      </c>
      <c r="H62" t="s">
        <v>177</v>
      </c>
      <c r="I62" t="s">
        <v>178</v>
      </c>
      <c r="J62" t="s">
        <v>178</v>
      </c>
      <c r="K62" t="s">
        <v>178</v>
      </c>
      <c r="L62" t="s">
        <v>178</v>
      </c>
      <c r="M62" t="s">
        <v>178</v>
      </c>
      <c r="N62" t="s">
        <v>178</v>
      </c>
      <c r="O62" t="s">
        <v>178</v>
      </c>
      <c r="P62" t="s">
        <v>178</v>
      </c>
      <c r="Q62" t="s">
        <v>178</v>
      </c>
      <c r="R62" t="s">
        <v>178</v>
      </c>
      <c r="S62" t="s">
        <v>178</v>
      </c>
      <c r="U62" t="s">
        <v>52</v>
      </c>
    </row>
    <row r="63" spans="1:31" hidden="1" x14ac:dyDescent="0.2">
      <c r="U63" s="10" t="s">
        <v>213</v>
      </c>
      <c r="V63" s="10"/>
    </row>
    <row r="64" spans="1:31" hidden="1" x14ac:dyDescent="0.2"/>
    <row r="65" hidden="1" x14ac:dyDescent="0.2"/>
  </sheetData>
  <sheetProtection password="C8EF" sheet="1" objects="1" scenarios="1"/>
  <mergeCells count="3">
    <mergeCell ref="C1:G1"/>
    <mergeCell ref="H1:U1"/>
    <mergeCell ref="W1:Z1"/>
  </mergeCells>
  <phoneticPr fontId="6" type="noConversion"/>
  <pageMargins left="0.75" right="0.75" top="1" bottom="1" header="0.5" footer="0.5"/>
  <pageSetup orientation="portrait" r:id="rId1"/>
  <colBreaks count="1" manualBreakCount="1">
    <brk id="30" max="1048575" man="1" pt="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Inputs</vt:lpstr>
      <vt:lpstr>Outputs</vt:lpstr>
      <vt:lpstr>Storage Data</vt:lpstr>
    </vt:vector>
  </TitlesOfParts>
  <Company>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Callahan</dc:creator>
  <cp:lastModifiedBy>cwcallah</cp:lastModifiedBy>
  <cp:lastPrinted>2015-08-24T18:52:48Z</cp:lastPrinted>
  <dcterms:created xsi:type="dcterms:W3CDTF">2013-02-19T22:34:23Z</dcterms:created>
  <dcterms:modified xsi:type="dcterms:W3CDTF">2016-01-21T14:30:31Z</dcterms:modified>
</cp:coreProperties>
</file>