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480" yWindow="585" windowWidth="19875" windowHeight="6510"/>
  </bookViews>
  <sheets>
    <sheet name="Settings Tabel for MRFH" sheetId="4" r:id="rId1"/>
  </sheets>
  <definedNames>
    <definedName name="P">#REF!</definedName>
    <definedName name="Pw">#REF!</definedName>
    <definedName name="Pwb">#REF!</definedName>
    <definedName name="Pws">#REF!</definedName>
    <definedName name="solver_adj" localSheetId="0" hidden="1">'Settings Tabel for MRFH'!$I$11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'Settings Tabel for MRFH'!$I$56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  <definedName name="Tdb">#REF!</definedName>
    <definedName name="TdbR">#REF!</definedName>
    <definedName name="Twb">#REF!</definedName>
    <definedName name="TwbR">#REF!</definedName>
    <definedName name="W">#REF!</definedName>
    <definedName name="Wstar">#REF!</definedName>
  </definedNames>
  <calcPr calcId="145621"/>
</workbook>
</file>

<file path=xl/calcChain.xml><?xml version="1.0" encoding="utf-8"?>
<calcChain xmlns="http://schemas.openxmlformats.org/spreadsheetml/2006/main">
  <c r="C59" i="4" l="1"/>
  <c r="C60" i="4" s="1"/>
  <c r="C67" i="4" s="1"/>
  <c r="D59" i="4"/>
  <c r="D60" i="4" s="1"/>
  <c r="D67" i="4" s="1"/>
  <c r="E59" i="4"/>
  <c r="E60" i="4" s="1"/>
  <c r="E67" i="4" s="1"/>
  <c r="F59" i="4"/>
  <c r="F60" i="4" s="1"/>
  <c r="F67" i="4" s="1"/>
  <c r="F70" i="4" s="1"/>
  <c r="G59" i="4"/>
  <c r="G60" i="4" s="1"/>
  <c r="G67" i="4" s="1"/>
  <c r="G70" i="4" s="1"/>
  <c r="I59" i="4"/>
  <c r="I60" i="4" s="1"/>
  <c r="I67" i="4" s="1"/>
  <c r="C63" i="4"/>
  <c r="C64" i="4" s="1"/>
  <c r="D63" i="4"/>
  <c r="D64" i="4" s="1"/>
  <c r="E63" i="4"/>
  <c r="E64" i="4" s="1"/>
  <c r="F63" i="4"/>
  <c r="F65" i="4" s="1"/>
  <c r="G63" i="4"/>
  <c r="G65" i="4" s="1"/>
  <c r="I63" i="4"/>
  <c r="I64" i="4" s="1"/>
  <c r="F64" i="4"/>
  <c r="G64" i="4"/>
  <c r="C65" i="4"/>
  <c r="I44" i="4"/>
  <c r="I43" i="4"/>
  <c r="I40" i="4"/>
  <c r="I61" i="4" s="1"/>
  <c r="I62" i="4" s="1"/>
  <c r="I68" i="4" s="1"/>
  <c r="I38" i="4"/>
  <c r="I39" i="4" s="1"/>
  <c r="I46" i="4" s="1"/>
  <c r="I28" i="4"/>
  <c r="I23" i="4"/>
  <c r="I22" i="4"/>
  <c r="I24" i="4" s="1"/>
  <c r="I25" i="4" s="1"/>
  <c r="I26" i="4" s="1"/>
  <c r="I65" i="4" l="1"/>
  <c r="D65" i="4"/>
  <c r="I71" i="4"/>
  <c r="I72" i="4" s="1"/>
  <c r="I74" i="4" s="1"/>
  <c r="I76" i="4" s="1"/>
  <c r="C70" i="4"/>
  <c r="E65" i="4"/>
  <c r="E70" i="4"/>
  <c r="I70" i="4"/>
  <c r="D70" i="4"/>
  <c r="I27" i="4"/>
  <c r="I29" i="4" s="1"/>
  <c r="I30" i="4" s="1"/>
  <c r="I31" i="4" s="1"/>
  <c r="I49" i="4"/>
  <c r="I20" i="4"/>
  <c r="I41" i="4"/>
  <c r="I47" i="4" s="1"/>
  <c r="I50" i="4" s="1"/>
  <c r="I51" i="4" s="1"/>
  <c r="I21" i="4" l="1"/>
  <c r="I33" i="4" s="1"/>
  <c r="I34" i="4" s="1"/>
  <c r="I35" i="4" s="1"/>
  <c r="I17" i="4" s="1"/>
  <c r="I53" i="4"/>
  <c r="I55" i="4" s="1"/>
  <c r="I56" i="4" s="1"/>
  <c r="J12" i="4" s="1"/>
  <c r="D22" i="4" l="1"/>
  <c r="E22" i="4"/>
  <c r="F22" i="4"/>
  <c r="G22" i="4"/>
  <c r="D23" i="4"/>
  <c r="E23" i="4"/>
  <c r="F23" i="4"/>
  <c r="G23" i="4"/>
  <c r="C23" i="4"/>
  <c r="C22" i="4"/>
  <c r="D28" i="4"/>
  <c r="E28" i="4"/>
  <c r="F28" i="4"/>
  <c r="G28" i="4"/>
  <c r="C28" i="4"/>
  <c r="G44" i="4" l="1"/>
  <c r="F44" i="4"/>
  <c r="E44" i="4"/>
  <c r="D44" i="4"/>
  <c r="C44" i="4"/>
  <c r="G43" i="4"/>
  <c r="F43" i="4"/>
  <c r="E43" i="4"/>
  <c r="D43" i="4"/>
  <c r="C43" i="4"/>
  <c r="G40" i="4"/>
  <c r="G61" i="4" s="1"/>
  <c r="G62" i="4" s="1"/>
  <c r="G68" i="4" s="1"/>
  <c r="G71" i="4" s="1"/>
  <c r="G72" i="4" s="1"/>
  <c r="G74" i="4" s="1"/>
  <c r="G76" i="4" s="1"/>
  <c r="F40" i="4"/>
  <c r="F61" i="4" s="1"/>
  <c r="F62" i="4" s="1"/>
  <c r="F68" i="4" s="1"/>
  <c r="F71" i="4" s="1"/>
  <c r="F72" i="4" s="1"/>
  <c r="F74" i="4" s="1"/>
  <c r="F76" i="4" s="1"/>
  <c r="E40" i="4"/>
  <c r="D40" i="4"/>
  <c r="D61" i="4" s="1"/>
  <c r="C40" i="4"/>
  <c r="C61" i="4" s="1"/>
  <c r="C62" i="4" s="1"/>
  <c r="C68" i="4" s="1"/>
  <c r="C71" i="4" s="1"/>
  <c r="C72" i="4" s="1"/>
  <c r="C74" i="4" s="1"/>
  <c r="C76" i="4" s="1"/>
  <c r="G38" i="4"/>
  <c r="G39" i="4" s="1"/>
  <c r="G46" i="4" s="1"/>
  <c r="F38" i="4"/>
  <c r="F39" i="4" s="1"/>
  <c r="F46" i="4" s="1"/>
  <c r="E38" i="4"/>
  <c r="E39" i="4" s="1"/>
  <c r="E46" i="4" s="1"/>
  <c r="D38" i="4"/>
  <c r="D39" i="4" s="1"/>
  <c r="D46" i="4" s="1"/>
  <c r="C38" i="4"/>
  <c r="C39" i="4" s="1"/>
  <c r="C46" i="4" s="1"/>
  <c r="G27" i="4"/>
  <c r="G29" i="4" s="1"/>
  <c r="G30" i="4" s="1"/>
  <c r="G31" i="4" s="1"/>
  <c r="F27" i="4"/>
  <c r="F29" i="4" s="1"/>
  <c r="F30" i="4" s="1"/>
  <c r="F31" i="4" s="1"/>
  <c r="E27" i="4"/>
  <c r="E29" i="4" s="1"/>
  <c r="E30" i="4" s="1"/>
  <c r="E31" i="4" s="1"/>
  <c r="D27" i="4"/>
  <c r="D29" i="4" s="1"/>
  <c r="D30" i="4" s="1"/>
  <c r="D31" i="4" s="1"/>
  <c r="C27" i="4"/>
  <c r="C29" i="4" s="1"/>
  <c r="C30" i="4" s="1"/>
  <c r="C31" i="4" s="1"/>
  <c r="G24" i="4"/>
  <c r="G25" i="4" s="1"/>
  <c r="G26" i="4" s="1"/>
  <c r="F24" i="4"/>
  <c r="F25" i="4" s="1"/>
  <c r="F26" i="4" s="1"/>
  <c r="E24" i="4"/>
  <c r="E25" i="4" s="1"/>
  <c r="E26" i="4" s="1"/>
  <c r="D24" i="4"/>
  <c r="D25" i="4" s="1"/>
  <c r="D26" i="4" s="1"/>
  <c r="C24" i="4"/>
  <c r="C25" i="4" s="1"/>
  <c r="C26" i="4" s="1"/>
  <c r="E41" i="4" l="1"/>
  <c r="E47" i="4" s="1"/>
  <c r="E61" i="4"/>
  <c r="D62" i="4"/>
  <c r="D68" i="4" s="1"/>
  <c r="D71" i="4" s="1"/>
  <c r="D72" i="4" s="1"/>
  <c r="D74" i="4" s="1"/>
  <c r="D76" i="4" s="1"/>
  <c r="G20" i="4"/>
  <c r="C49" i="4"/>
  <c r="G49" i="4"/>
  <c r="F49" i="4"/>
  <c r="E50" i="4"/>
  <c r="E51" i="4" s="1"/>
  <c r="D49" i="4"/>
  <c r="C20" i="4"/>
  <c r="E49" i="4"/>
  <c r="F20" i="4"/>
  <c r="D41" i="4"/>
  <c r="D47" i="4" s="1"/>
  <c r="D50" i="4" s="1"/>
  <c r="D51" i="4" s="1"/>
  <c r="F41" i="4"/>
  <c r="F47" i="4" s="1"/>
  <c r="F50" i="4" s="1"/>
  <c r="F51" i="4" s="1"/>
  <c r="F21" i="4" s="1"/>
  <c r="E20" i="4"/>
  <c r="C41" i="4"/>
  <c r="C47" i="4" s="1"/>
  <c r="C50" i="4" s="1"/>
  <c r="C51" i="4" s="1"/>
  <c r="G41" i="4"/>
  <c r="G47" i="4" s="1"/>
  <c r="G50" i="4" s="1"/>
  <c r="G51" i="4" s="1"/>
  <c r="E62" i="4" l="1"/>
  <c r="E68" i="4" s="1"/>
  <c r="E71" i="4" s="1"/>
  <c r="E72" i="4" s="1"/>
  <c r="E74" i="4" s="1"/>
  <c r="E76" i="4" s="1"/>
  <c r="F33" i="4"/>
  <c r="F34" i="4" s="1"/>
  <c r="F35" i="4" s="1"/>
  <c r="F17" i="4" s="1"/>
  <c r="C21" i="4"/>
  <c r="C33" i="4" s="1"/>
  <c r="C34" i="4" s="1"/>
  <c r="C35" i="4" s="1"/>
  <c r="C17" i="4" s="1"/>
  <c r="C53" i="4"/>
  <c r="C55" i="4" s="1"/>
  <c r="C12" i="4" s="1"/>
  <c r="G21" i="4"/>
  <c r="G33" i="4" s="1"/>
  <c r="G34" i="4" s="1"/>
  <c r="G35" i="4" s="1"/>
  <c r="G17" i="4" s="1"/>
  <c r="G53" i="4"/>
  <c r="G55" i="4" s="1"/>
  <c r="G12" i="4" s="1"/>
  <c r="E53" i="4"/>
  <c r="E55" i="4" s="1"/>
  <c r="E12" i="4" s="1"/>
  <c r="E21" i="4"/>
  <c r="E33" i="4" s="1"/>
  <c r="E34" i="4" s="1"/>
  <c r="E35" i="4" s="1"/>
  <c r="E17" i="4" s="1"/>
  <c r="D53" i="4"/>
  <c r="D55" i="4" s="1"/>
  <c r="D12" i="4" s="1"/>
  <c r="D21" i="4"/>
  <c r="D20" i="4"/>
  <c r="F53" i="4"/>
  <c r="F55" i="4" s="1"/>
  <c r="F12" i="4" s="1"/>
  <c r="D33" i="4" l="1"/>
  <c r="D34" i="4" s="1"/>
  <c r="D35" i="4" s="1"/>
  <c r="D17" i="4" s="1"/>
</calcChain>
</file>

<file path=xl/comments1.xml><?xml version="1.0" encoding="utf-8"?>
<comments xmlns="http://schemas.openxmlformats.org/spreadsheetml/2006/main">
  <authors>
    <author>cwcallah</author>
  </authors>
  <commentList>
    <comment ref="A20" authorId="0">
      <text>
        <r>
          <rPr>
            <b/>
            <sz val="9"/>
            <color indexed="81"/>
            <rFont val="Tahoma"/>
            <family val="2"/>
          </rPr>
          <t>cwcallah:</t>
        </r>
        <r>
          <rPr>
            <sz val="9"/>
            <color indexed="81"/>
            <rFont val="Tahoma"/>
            <family val="2"/>
          </rPr>
          <t xml:space="preserve">
Mass fraction of water in air at saturation (100%RH) at water temperature.
</t>
        </r>
      </text>
    </comment>
    <comment ref="A21" authorId="0">
      <text>
        <r>
          <rPr>
            <b/>
            <sz val="9"/>
            <color indexed="81"/>
            <rFont val="Tahoma"/>
            <family val="2"/>
          </rPr>
          <t>cwcallah:</t>
        </r>
        <r>
          <rPr>
            <sz val="9"/>
            <color indexed="81"/>
            <rFont val="Tahoma"/>
            <family val="2"/>
          </rPr>
          <t xml:space="preserve">
Mass fraction of water vapor in air at current AIR conditions.</t>
        </r>
      </text>
    </comment>
    <comment ref="A22" authorId="0">
      <text>
        <r>
          <rPr>
            <b/>
            <sz val="9"/>
            <color indexed="81"/>
            <rFont val="Tahoma"/>
            <family val="2"/>
          </rPr>
          <t>cwcallah:</t>
        </r>
        <r>
          <rPr>
            <sz val="9"/>
            <color indexed="81"/>
            <rFont val="Tahoma"/>
            <family val="2"/>
          </rPr>
          <t xml:space="preserve">
Bucket diameter
</t>
        </r>
      </text>
    </comment>
    <comment ref="A23" authorId="0">
      <text>
        <r>
          <rPr>
            <b/>
            <sz val="9"/>
            <color indexed="81"/>
            <rFont val="Tahoma"/>
            <family val="2"/>
          </rPr>
          <t>cwcallah:</t>
        </r>
        <r>
          <rPr>
            <sz val="9"/>
            <color indexed="81"/>
            <rFont val="Tahoma"/>
            <family val="2"/>
          </rPr>
          <t xml:space="preserve">
Amount of air space left above the water surface.  This translates to the air flow height as it passes along the diameter of the bucket.</t>
        </r>
      </text>
    </comment>
    <comment ref="A31" authorId="0">
      <text>
        <r>
          <rPr>
            <b/>
            <sz val="9"/>
            <color indexed="81"/>
            <rFont val="Tahoma"/>
            <family val="2"/>
          </rPr>
          <t>cwcallah:</t>
        </r>
        <r>
          <rPr>
            <sz val="9"/>
            <color indexed="81"/>
            <rFont val="Tahoma"/>
            <family val="2"/>
          </rPr>
          <t xml:space="preserve">
This is the rate of evaporation normalized by area and in SI units</t>
        </r>
      </text>
    </comment>
    <comment ref="A33" authorId="0">
      <text>
        <r>
          <rPr>
            <b/>
            <sz val="9"/>
            <color indexed="81"/>
            <rFont val="Tahoma"/>
            <family val="2"/>
          </rPr>
          <t>cwcallah:</t>
        </r>
        <r>
          <rPr>
            <sz val="9"/>
            <color indexed="81"/>
            <rFont val="Tahoma"/>
            <family val="2"/>
          </rPr>
          <t xml:space="preserve">
This is the evaporation rate in mass or volume per unit of time.</t>
        </r>
      </text>
    </comment>
    <comment ref="A46" authorId="0">
      <text>
        <r>
          <rPr>
            <b/>
            <sz val="9"/>
            <color indexed="81"/>
            <rFont val="Tahoma"/>
            <family val="2"/>
          </rPr>
          <t>cwcallah:</t>
        </r>
        <r>
          <rPr>
            <sz val="9"/>
            <color indexed="81"/>
            <rFont val="Tahoma"/>
            <family val="2"/>
          </rPr>
          <t xml:space="preserve">
Also Pws, saturation pressure at dry bulb temperature</t>
        </r>
      </text>
    </comment>
    <comment ref="A47" authorId="0">
      <text>
        <r>
          <rPr>
            <b/>
            <sz val="9"/>
            <color indexed="81"/>
            <rFont val="Tahoma"/>
            <family val="2"/>
          </rPr>
          <t>cwcallah:</t>
        </r>
        <r>
          <rPr>
            <sz val="9"/>
            <color indexed="81"/>
            <rFont val="Tahoma"/>
            <family val="2"/>
          </rPr>
          <t xml:space="preserve">
Saturation pressure at wet bulb temperature</t>
        </r>
      </text>
    </comment>
    <comment ref="A49" authorId="0">
      <text>
        <r>
          <rPr>
            <b/>
            <sz val="9"/>
            <color indexed="81"/>
            <rFont val="Tahoma"/>
            <family val="2"/>
          </rPr>
          <t>cwcallah:</t>
        </r>
        <r>
          <rPr>
            <sz val="9"/>
            <color indexed="81"/>
            <rFont val="Tahoma"/>
            <family val="2"/>
          </rPr>
          <t xml:space="preserve">
Humidity ratio at saturation. Pounds of water per pound of air when fully saturated at air conditions.
</t>
        </r>
      </text>
    </comment>
    <comment ref="A67" authorId="0">
      <text>
        <r>
          <rPr>
            <b/>
            <sz val="9"/>
            <color indexed="81"/>
            <rFont val="Tahoma"/>
            <family val="2"/>
          </rPr>
          <t>cwcallah:</t>
        </r>
        <r>
          <rPr>
            <sz val="9"/>
            <color indexed="81"/>
            <rFont val="Tahoma"/>
            <family val="2"/>
          </rPr>
          <t xml:space="preserve">
Also Pws</t>
        </r>
      </text>
    </comment>
  </commentList>
</comments>
</file>

<file path=xl/sharedStrings.xml><?xml version="1.0" encoding="utf-8"?>
<sst xmlns="http://schemas.openxmlformats.org/spreadsheetml/2006/main" count="102" uniqueCount="69">
  <si>
    <t>xs</t>
  </si>
  <si>
    <t>x</t>
  </si>
  <si>
    <t>CFM</t>
  </si>
  <si>
    <t>ft3/min</t>
  </si>
  <si>
    <t>in2</t>
  </si>
  <si>
    <t>ft/s</t>
  </si>
  <si>
    <t>m/s</t>
  </si>
  <si>
    <t>kg/m2/h</t>
  </si>
  <si>
    <t>ft2</t>
  </si>
  <si>
    <t>m2</t>
  </si>
  <si>
    <t>kg/h</t>
  </si>
  <si>
    <t>lb/hr</t>
  </si>
  <si>
    <t>gal/24 hr</t>
  </si>
  <si>
    <t>degF</t>
  </si>
  <si>
    <t>degR</t>
  </si>
  <si>
    <t>Twb</t>
  </si>
  <si>
    <t>P</t>
  </si>
  <si>
    <t>inHG</t>
  </si>
  <si>
    <t>psia</t>
  </si>
  <si>
    <t>Pa</t>
  </si>
  <si>
    <t>Pdb</t>
  </si>
  <si>
    <t>Pwb</t>
  </si>
  <si>
    <t>Ws</t>
  </si>
  <si>
    <t>lb/lb</t>
  </si>
  <si>
    <t>W*</t>
  </si>
  <si>
    <t>W</t>
  </si>
  <si>
    <t>Pw</t>
  </si>
  <si>
    <t>RH</t>
  </si>
  <si>
    <t>Water temp</t>
  </si>
  <si>
    <t>T</t>
  </si>
  <si>
    <t>in</t>
  </si>
  <si>
    <t>Room RH</t>
  </si>
  <si>
    <t>Water Temp</t>
  </si>
  <si>
    <t>Room Temp(DB)</t>
  </si>
  <si>
    <t>Room Temp(WB)</t>
  </si>
  <si>
    <t>%</t>
  </si>
  <si>
    <t>Humid. Rate</t>
  </si>
  <si>
    <t>Calculation Sheet for Bucket Humidifier</t>
  </si>
  <si>
    <t>Chris Callahan, March 4, 2014 (chris.callahan@uvm.edu)</t>
  </si>
  <si>
    <t xml:space="preserve">Source: http://blog.uvm.edu/cwcallah </t>
  </si>
  <si>
    <t>Case 1</t>
  </si>
  <si>
    <t>Case 2</t>
  </si>
  <si>
    <t>Case 3</t>
  </si>
  <si>
    <t>Case 4</t>
  </si>
  <si>
    <t>Case 5</t>
  </si>
  <si>
    <t>Calculation of Evaporation from a Water Surface</t>
  </si>
  <si>
    <t>Diameter</t>
  </si>
  <si>
    <t>Free Height</t>
  </si>
  <si>
    <t>Surface Area</t>
  </si>
  <si>
    <t>Crosssectional Flow Area</t>
  </si>
  <si>
    <t>CFM (Air Flow)</t>
  </si>
  <si>
    <t>Air Velocity</t>
  </si>
  <si>
    <t>phi (Evap calculation rate)</t>
  </si>
  <si>
    <t>gh (Evaporation rate)</t>
  </si>
  <si>
    <t>Air Properties (Moisture in Air, etc)</t>
  </si>
  <si>
    <t>Tdb - Dry Bulb</t>
  </si>
  <si>
    <t>Twb - Wet Bulb</t>
  </si>
  <si>
    <t>P - Pressure</t>
  </si>
  <si>
    <t>Relative Humidity (RH)</t>
  </si>
  <si>
    <t>Air Flow from Fan</t>
  </si>
  <si>
    <t>Bucket Diameter</t>
  </si>
  <si>
    <t>Free Height / Air Space</t>
  </si>
  <si>
    <t>inch</t>
  </si>
  <si>
    <t>Case 6</t>
  </si>
  <si>
    <t>RH Error (used for solver)</t>
  </si>
  <si>
    <t>If you run into problems with the solver routine, reference this page: http://peltiertech.com/Excel/SolverVBA.html</t>
  </si>
  <si>
    <t>Solving for RH when you know Tdb and Twb</t>
  </si>
  <si>
    <t>Solving for Twb when you know Tdb and RH</t>
  </si>
  <si>
    <r>
      <t xml:space="preserve">Anything </t>
    </r>
    <r>
      <rPr>
        <sz val="11"/>
        <color theme="3" tint="0.39997558519241921"/>
        <rFont val="Calibri"/>
        <family val="2"/>
        <scheme val="minor"/>
      </rPr>
      <t>in blue</t>
    </r>
    <r>
      <rPr>
        <sz val="11"/>
        <color theme="1"/>
        <rFont val="Calibri"/>
        <family val="2"/>
        <scheme val="minor"/>
      </rPr>
      <t xml:space="preserve"> is an input you can adjust.  The main ones are </t>
    </r>
    <r>
      <rPr>
        <b/>
        <sz val="11"/>
        <color theme="1"/>
        <rFont val="Calibri"/>
        <family val="2"/>
        <scheme val="minor"/>
      </rPr>
      <t>outlined</t>
    </r>
    <r>
      <rPr>
        <sz val="11"/>
        <color theme="1"/>
        <rFont val="Calibri"/>
        <family val="2"/>
        <scheme val="minor"/>
      </rPr>
      <t>. Other cells are calculated and have been locked from editing.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</si>
</sst>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165" fontId="3" fillId="0" borderId="0" xfId="0" applyNumberFormat="1" applyFont="1"/>
    <xf numFmtId="1" fontId="0" fillId="0" borderId="0" xfId="0" applyNumberFormat="1"/>
    <xf numFmtId="166" fontId="0" fillId="0" borderId="0" xfId="0" applyNumberFormat="1"/>
    <xf numFmtId="10" fontId="0" fillId="0" borderId="0" xfId="1" applyNumberFormat="1" applyFont="1"/>
    <xf numFmtId="2" fontId="0" fillId="0" borderId="0" xfId="0" applyNumberFormat="1"/>
    <xf numFmtId="164" fontId="0" fillId="0" borderId="0" xfId="0" applyNumberFormat="1"/>
    <xf numFmtId="164" fontId="0" fillId="0" borderId="0" xfId="0" applyNumberFormat="1" applyFont="1"/>
    <xf numFmtId="0" fontId="0" fillId="0" borderId="0" xfId="0" applyFont="1"/>
    <xf numFmtId="2" fontId="6" fillId="0" borderId="0" xfId="0" applyNumberFormat="1" applyFont="1"/>
    <xf numFmtId="0" fontId="6" fillId="0" borderId="0" xfId="0" applyFont="1"/>
    <xf numFmtId="165" fontId="6" fillId="0" borderId="0" xfId="0" applyNumberFormat="1" applyFont="1"/>
    <xf numFmtId="167" fontId="6" fillId="0" borderId="0" xfId="0" applyNumberFormat="1" applyFont="1"/>
    <xf numFmtId="167" fontId="6" fillId="0" borderId="0" xfId="1" applyNumberFormat="1" applyFont="1"/>
    <xf numFmtId="2" fontId="0" fillId="0" borderId="0" xfId="0" applyNumberFormat="1" applyFont="1"/>
    <xf numFmtId="167" fontId="1" fillId="0" borderId="0" xfId="1" applyNumberFormat="1" applyFont="1"/>
    <xf numFmtId="0" fontId="7" fillId="0" borderId="0" xfId="0" applyFont="1"/>
    <xf numFmtId="0" fontId="2" fillId="0" borderId="0" xfId="0" applyFont="1" applyProtection="1">
      <protection locked="0"/>
    </xf>
    <xf numFmtId="9" fontId="8" fillId="0" borderId="1" xfId="1" applyFont="1" applyBorder="1" applyProtection="1">
      <protection locked="0"/>
    </xf>
    <xf numFmtId="164" fontId="8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</xdr:row>
          <xdr:rowOff>0</xdr:rowOff>
        </xdr:from>
        <xdr:to>
          <xdr:col>9</xdr:col>
          <xdr:colOff>0</xdr:colOff>
          <xdr:row>8</xdr:row>
          <xdr:rowOff>0</xdr:rowOff>
        </xdr:to>
        <xdr:sp macro="" textlink="">
          <xdr:nvSpPr>
            <xdr:cNvPr id="2059" name="Button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Solve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76"/>
  <sheetViews>
    <sheetView tabSelected="1" zoomScaleNormal="100" workbookViewId="0">
      <pane xSplit="2" ySplit="17" topLeftCell="C18" activePane="bottomRight" state="frozenSplit"/>
      <selection pane="topRight" activeCell="C1" sqref="C1"/>
      <selection pane="bottomLeft" activeCell="A6" sqref="A6"/>
      <selection pane="bottomRight" activeCell="C18" sqref="C18"/>
    </sheetView>
  </sheetViews>
  <sheetFormatPr defaultRowHeight="15" x14ac:dyDescent="0.25"/>
  <cols>
    <col min="1" max="1" width="22.7109375" customWidth="1"/>
    <col min="2" max="2" width="17.140625" customWidth="1"/>
  </cols>
  <sheetData>
    <row r="1" spans="1:10" x14ac:dyDescent="0.25">
      <c r="A1" s="10" t="s">
        <v>37</v>
      </c>
    </row>
    <row r="2" spans="1:10" x14ac:dyDescent="0.25">
      <c r="A2" s="8" t="s">
        <v>38</v>
      </c>
    </row>
    <row r="3" spans="1:10" x14ac:dyDescent="0.25">
      <c r="A3" s="8" t="s">
        <v>39</v>
      </c>
    </row>
    <row r="4" spans="1:10" x14ac:dyDescent="0.25">
      <c r="A4" s="8" t="s">
        <v>68</v>
      </c>
    </row>
    <row r="5" spans="1:10" x14ac:dyDescent="0.25">
      <c r="A5" s="8" t="s">
        <v>65</v>
      </c>
    </row>
    <row r="6" spans="1:10" x14ac:dyDescent="0.25">
      <c r="A6" s="8"/>
    </row>
    <row r="7" spans="1:10" x14ac:dyDescent="0.25">
      <c r="A7" s="8"/>
      <c r="C7" s="10" t="s">
        <v>66</v>
      </c>
      <c r="I7" s="10" t="s">
        <v>67</v>
      </c>
    </row>
    <row r="8" spans="1:10" x14ac:dyDescent="0.25">
      <c r="A8" s="8"/>
    </row>
    <row r="9" spans="1:10" ht="15.75" thickBot="1" x14ac:dyDescent="0.3">
      <c r="C9" t="s">
        <v>40</v>
      </c>
      <c r="D9" t="s">
        <v>41</v>
      </c>
      <c r="E9" t="s">
        <v>42</v>
      </c>
      <c r="F9" t="s">
        <v>43</v>
      </c>
      <c r="G9" t="s">
        <v>44</v>
      </c>
      <c r="I9" t="s">
        <v>63</v>
      </c>
    </row>
    <row r="10" spans="1:10" ht="15.75" thickBot="1" x14ac:dyDescent="0.3">
      <c r="A10" t="s">
        <v>33</v>
      </c>
      <c r="B10" t="s">
        <v>13</v>
      </c>
      <c r="C10" s="19">
        <v>35</v>
      </c>
      <c r="D10" s="19">
        <v>35</v>
      </c>
      <c r="E10" s="19">
        <v>35</v>
      </c>
      <c r="F10" s="19">
        <v>35</v>
      </c>
      <c r="G10" s="19">
        <v>35</v>
      </c>
      <c r="H10" s="10"/>
      <c r="I10" s="19">
        <v>35</v>
      </c>
    </row>
    <row r="11" spans="1:10" ht="15.75" thickBot="1" x14ac:dyDescent="0.3">
      <c r="A11" t="s">
        <v>34</v>
      </c>
      <c r="B11" t="s">
        <v>13</v>
      </c>
      <c r="C11" s="20">
        <v>34.24</v>
      </c>
      <c r="D11" s="20">
        <v>34.46</v>
      </c>
      <c r="E11" s="20">
        <v>34.78</v>
      </c>
      <c r="F11" s="20">
        <v>34.89</v>
      </c>
      <c r="G11" s="20">
        <v>34.950000000000003</v>
      </c>
      <c r="I11" s="7">
        <v>26.951301357407218</v>
      </c>
    </row>
    <row r="12" spans="1:10" ht="15.75" thickBot="1" x14ac:dyDescent="0.3">
      <c r="A12" s="10" t="s">
        <v>31</v>
      </c>
      <c r="B12" s="10" t="s">
        <v>35</v>
      </c>
      <c r="C12" s="12">
        <f>C55</f>
        <v>0.93023508044006864</v>
      </c>
      <c r="D12" s="12">
        <f>D55</f>
        <v>0.9503457258514636</v>
      </c>
      <c r="E12" s="12">
        <f>E55</f>
        <v>0.97972016891040614</v>
      </c>
      <c r="F12" s="12">
        <f>F55</f>
        <v>0.9898514013678269</v>
      </c>
      <c r="G12" s="12">
        <f>G55</f>
        <v>0.99538484427903196</v>
      </c>
      <c r="I12" s="18">
        <v>0.3</v>
      </c>
      <c r="J12" s="16" t="str">
        <f>IF(I56&gt;0.001, "click Solve", "")</f>
        <v/>
      </c>
    </row>
    <row r="13" spans="1:10" ht="15.75" thickBot="1" x14ac:dyDescent="0.3">
      <c r="A13" t="s">
        <v>32</v>
      </c>
      <c r="B13" t="s">
        <v>13</v>
      </c>
      <c r="C13" s="21">
        <v>100</v>
      </c>
      <c r="D13" s="21">
        <v>100</v>
      </c>
      <c r="E13" s="21">
        <v>100</v>
      </c>
      <c r="F13" s="21">
        <v>100</v>
      </c>
      <c r="G13" s="21">
        <v>100</v>
      </c>
      <c r="I13" s="21">
        <v>100</v>
      </c>
    </row>
    <row r="14" spans="1:10" x14ac:dyDescent="0.25">
      <c r="A14" t="s">
        <v>59</v>
      </c>
      <c r="B14" t="s">
        <v>2</v>
      </c>
      <c r="C14" s="17">
        <v>30</v>
      </c>
      <c r="D14" s="17">
        <v>30</v>
      </c>
      <c r="E14" s="17">
        <v>30</v>
      </c>
      <c r="F14" s="17">
        <v>30</v>
      </c>
      <c r="G14" s="17">
        <v>30</v>
      </c>
      <c r="I14" s="17">
        <v>30</v>
      </c>
    </row>
    <row r="15" spans="1:10" x14ac:dyDescent="0.25">
      <c r="A15" t="s">
        <v>60</v>
      </c>
      <c r="B15" t="s">
        <v>62</v>
      </c>
      <c r="C15" s="17">
        <v>12</v>
      </c>
      <c r="D15" s="17">
        <v>12</v>
      </c>
      <c r="E15" s="17">
        <v>12</v>
      </c>
      <c r="F15" s="17">
        <v>12</v>
      </c>
      <c r="G15" s="17">
        <v>12</v>
      </c>
      <c r="I15" s="17">
        <v>12</v>
      </c>
    </row>
    <row r="16" spans="1:10" x14ac:dyDescent="0.25">
      <c r="A16" t="s">
        <v>61</v>
      </c>
      <c r="B16" t="s">
        <v>62</v>
      </c>
      <c r="C16" s="17">
        <v>3</v>
      </c>
      <c r="D16" s="17">
        <v>3</v>
      </c>
      <c r="E16" s="17">
        <v>3</v>
      </c>
      <c r="F16" s="17">
        <v>3</v>
      </c>
      <c r="G16" s="17">
        <v>3</v>
      </c>
      <c r="I16" s="17">
        <v>3</v>
      </c>
    </row>
    <row r="17" spans="1:9" x14ac:dyDescent="0.25">
      <c r="A17" s="10" t="s">
        <v>36</v>
      </c>
      <c r="B17" s="10" t="s">
        <v>12</v>
      </c>
      <c r="C17" s="11">
        <f t="shared" ref="C17:G17" si="0">C35</f>
        <v>0.87688011888094763</v>
      </c>
      <c r="D17" s="11">
        <f t="shared" si="0"/>
        <v>0.87494409332444334</v>
      </c>
      <c r="E17" s="11">
        <f t="shared" si="0"/>
        <v>0.87211529569374935</v>
      </c>
      <c r="F17" s="11">
        <f t="shared" si="0"/>
        <v>0.87113938064538632</v>
      </c>
      <c r="G17" s="11">
        <f t="shared" si="0"/>
        <v>0.87060630141381889</v>
      </c>
      <c r="I17" s="11">
        <f t="shared" ref="I17" si="1">I35</f>
        <v>0.93728315628596892</v>
      </c>
    </row>
    <row r="19" spans="1:9" x14ac:dyDescent="0.25">
      <c r="A19" t="s">
        <v>45</v>
      </c>
    </row>
    <row r="20" spans="1:9" x14ac:dyDescent="0.25">
      <c r="A20" t="s">
        <v>0</v>
      </c>
      <c r="C20" s="3">
        <f t="shared" ref="C20:G20" si="2">C70</f>
        <v>4.3001211556436582E-2</v>
      </c>
      <c r="D20" s="3">
        <f t="shared" si="2"/>
        <v>4.3001211556436582E-2</v>
      </c>
      <c r="E20" s="3">
        <f t="shared" si="2"/>
        <v>4.3001211556436582E-2</v>
      </c>
      <c r="F20" s="3">
        <f t="shared" si="2"/>
        <v>4.3001211556436582E-2</v>
      </c>
      <c r="G20" s="3">
        <f t="shared" si="2"/>
        <v>4.3001211556436582E-2</v>
      </c>
      <c r="I20" s="3">
        <f t="shared" ref="I20" si="3">I70</f>
        <v>4.3001211556436582E-2</v>
      </c>
    </row>
    <row r="21" spans="1:9" x14ac:dyDescent="0.25">
      <c r="A21" t="s">
        <v>1</v>
      </c>
      <c r="C21" s="3">
        <f t="shared" ref="C21:G21" si="4">C51</f>
        <v>3.9612314191604138E-3</v>
      </c>
      <c r="D21" s="3">
        <f t="shared" si="4"/>
        <v>4.0474260969091264E-3</v>
      </c>
      <c r="E21" s="3">
        <f t="shared" si="4"/>
        <v>4.1733682877933276E-3</v>
      </c>
      <c r="F21" s="3">
        <f t="shared" si="4"/>
        <v>4.2168174472432922E-3</v>
      </c>
      <c r="G21" s="3">
        <f t="shared" si="4"/>
        <v>4.240550911104402E-3</v>
      </c>
      <c r="I21" s="3">
        <f t="shared" ref="I21" si="5">I51</f>
        <v>1.2720002121254484E-3</v>
      </c>
    </row>
    <row r="22" spans="1:9" x14ac:dyDescent="0.25">
      <c r="A22" t="s">
        <v>46</v>
      </c>
      <c r="B22" t="s">
        <v>30</v>
      </c>
      <c r="C22" s="7">
        <f>C15</f>
        <v>12</v>
      </c>
      <c r="D22" s="7">
        <f t="shared" ref="D22:G22" si="6">D15</f>
        <v>12</v>
      </c>
      <c r="E22" s="7">
        <f t="shared" si="6"/>
        <v>12</v>
      </c>
      <c r="F22" s="7">
        <f t="shared" si="6"/>
        <v>12</v>
      </c>
      <c r="G22" s="7">
        <f t="shared" si="6"/>
        <v>12</v>
      </c>
      <c r="I22" s="7">
        <f t="shared" ref="I22" si="7">I15</f>
        <v>12</v>
      </c>
    </row>
    <row r="23" spans="1:9" x14ac:dyDescent="0.25">
      <c r="A23" t="s">
        <v>47</v>
      </c>
      <c r="B23" t="s">
        <v>30</v>
      </c>
      <c r="C23" s="7">
        <f>C16</f>
        <v>3</v>
      </c>
      <c r="D23" s="7">
        <f t="shared" ref="D23:G23" si="8">D16</f>
        <v>3</v>
      </c>
      <c r="E23" s="7">
        <f t="shared" si="8"/>
        <v>3</v>
      </c>
      <c r="F23" s="7">
        <f t="shared" si="8"/>
        <v>3</v>
      </c>
      <c r="G23" s="7">
        <f t="shared" si="8"/>
        <v>3</v>
      </c>
      <c r="I23" s="7">
        <f t="shared" ref="I23" si="9">I16</f>
        <v>3</v>
      </c>
    </row>
    <row r="24" spans="1:9" x14ac:dyDescent="0.25">
      <c r="A24" t="s">
        <v>48</v>
      </c>
      <c r="B24" t="s">
        <v>4</v>
      </c>
      <c r="C24">
        <f t="shared" ref="C24:G24" si="10">3.14*C22^2/4</f>
        <v>113.04</v>
      </c>
      <c r="D24">
        <f t="shared" si="10"/>
        <v>113.04</v>
      </c>
      <c r="E24">
        <f t="shared" si="10"/>
        <v>113.04</v>
      </c>
      <c r="F24">
        <f t="shared" si="10"/>
        <v>113.04</v>
      </c>
      <c r="G24">
        <f t="shared" si="10"/>
        <v>113.04</v>
      </c>
      <c r="I24">
        <f t="shared" ref="I24" si="11">3.14*I22^2/4</f>
        <v>113.04</v>
      </c>
    </row>
    <row r="25" spans="1:9" x14ac:dyDescent="0.25">
      <c r="B25" t="s">
        <v>8</v>
      </c>
      <c r="C25" s="5">
        <f t="shared" ref="C25:G25" si="12">C24/144</f>
        <v>0.78500000000000003</v>
      </c>
      <c r="D25" s="5">
        <f t="shared" si="12"/>
        <v>0.78500000000000003</v>
      </c>
      <c r="E25" s="5">
        <f t="shared" si="12"/>
        <v>0.78500000000000003</v>
      </c>
      <c r="F25" s="5">
        <f t="shared" si="12"/>
        <v>0.78500000000000003</v>
      </c>
      <c r="G25" s="5">
        <f t="shared" si="12"/>
        <v>0.78500000000000003</v>
      </c>
      <c r="I25" s="5">
        <f t="shared" ref="I25" si="13">I24/144</f>
        <v>0.78500000000000003</v>
      </c>
    </row>
    <row r="26" spans="1:9" x14ac:dyDescent="0.25">
      <c r="B26" t="s">
        <v>9</v>
      </c>
      <c r="C26" s="5">
        <f t="shared" ref="C26:G26" si="14">C25/3.28/3.28</f>
        <v>7.2966240333135049E-2</v>
      </c>
      <c r="D26" s="5">
        <f t="shared" si="14"/>
        <v>7.2966240333135049E-2</v>
      </c>
      <c r="E26" s="5">
        <f t="shared" si="14"/>
        <v>7.2966240333135049E-2</v>
      </c>
      <c r="F26" s="5">
        <f t="shared" si="14"/>
        <v>7.2966240333135049E-2</v>
      </c>
      <c r="G26" s="5">
        <f t="shared" si="14"/>
        <v>7.2966240333135049E-2</v>
      </c>
      <c r="I26" s="5">
        <f t="shared" ref="I26" si="15">I25/3.28/3.28</f>
        <v>7.2966240333135049E-2</v>
      </c>
    </row>
    <row r="27" spans="1:9" x14ac:dyDescent="0.25">
      <c r="A27" t="s">
        <v>49</v>
      </c>
      <c r="B27" t="s">
        <v>4</v>
      </c>
      <c r="C27" s="6">
        <f t="shared" ref="C27:G27" si="16">C22/2*C23</f>
        <v>18</v>
      </c>
      <c r="D27" s="6">
        <f t="shared" si="16"/>
        <v>18</v>
      </c>
      <c r="E27" s="6">
        <f t="shared" si="16"/>
        <v>18</v>
      </c>
      <c r="F27" s="6">
        <f t="shared" si="16"/>
        <v>18</v>
      </c>
      <c r="G27" s="6">
        <f t="shared" si="16"/>
        <v>18</v>
      </c>
      <c r="I27" s="6">
        <f t="shared" ref="I27" si="17">I22/2*I23</f>
        <v>18</v>
      </c>
    </row>
    <row r="28" spans="1:9" x14ac:dyDescent="0.25">
      <c r="A28" t="s">
        <v>50</v>
      </c>
      <c r="B28" t="s">
        <v>3</v>
      </c>
      <c r="C28" s="8">
        <f>C14</f>
        <v>30</v>
      </c>
      <c r="D28" s="8">
        <f t="shared" ref="D28:G28" si="18">D14</f>
        <v>30</v>
      </c>
      <c r="E28" s="8">
        <f t="shared" si="18"/>
        <v>30</v>
      </c>
      <c r="F28" s="8">
        <f t="shared" si="18"/>
        <v>30</v>
      </c>
      <c r="G28" s="8">
        <f t="shared" si="18"/>
        <v>30</v>
      </c>
      <c r="I28" s="8">
        <f t="shared" ref="I28" si="19">I14</f>
        <v>30</v>
      </c>
    </row>
    <row r="29" spans="1:9" x14ac:dyDescent="0.25">
      <c r="A29" t="s">
        <v>51</v>
      </c>
      <c r="B29" t="s">
        <v>5</v>
      </c>
      <c r="C29" s="6">
        <f t="shared" ref="C29:G29" si="20">C28/(C27/144)/60</f>
        <v>4</v>
      </c>
      <c r="D29" s="6">
        <f t="shared" si="20"/>
        <v>4</v>
      </c>
      <c r="E29" s="6">
        <f t="shared" si="20"/>
        <v>4</v>
      </c>
      <c r="F29" s="6">
        <f t="shared" si="20"/>
        <v>4</v>
      </c>
      <c r="G29" s="6">
        <f t="shared" si="20"/>
        <v>4</v>
      </c>
      <c r="I29" s="6">
        <f t="shared" ref="I29" si="21">I28/(I27/144)/60</f>
        <v>4</v>
      </c>
    </row>
    <row r="30" spans="1:9" x14ac:dyDescent="0.25">
      <c r="B30" t="s">
        <v>6</v>
      </c>
      <c r="C30" s="6">
        <f t="shared" ref="C30:G30" si="22">C29/3.28</f>
        <v>1.2195121951219512</v>
      </c>
      <c r="D30" s="6">
        <f t="shared" si="22"/>
        <v>1.2195121951219512</v>
      </c>
      <c r="E30" s="6">
        <f t="shared" si="22"/>
        <v>1.2195121951219512</v>
      </c>
      <c r="F30" s="6">
        <f t="shared" si="22"/>
        <v>1.2195121951219512</v>
      </c>
      <c r="G30" s="6">
        <f t="shared" si="22"/>
        <v>1.2195121951219512</v>
      </c>
      <c r="I30" s="6">
        <f t="shared" ref="I30" si="23">I29/3.28</f>
        <v>1.2195121951219512</v>
      </c>
    </row>
    <row r="31" spans="1:9" x14ac:dyDescent="0.25">
      <c r="A31" t="s">
        <v>52</v>
      </c>
      <c r="B31" t="s">
        <v>7</v>
      </c>
      <c r="C31" s="6">
        <f t="shared" ref="C31:G31" si="24">25+19*C30</f>
        <v>48.170731707317074</v>
      </c>
      <c r="D31" s="6">
        <f t="shared" si="24"/>
        <v>48.170731707317074</v>
      </c>
      <c r="E31" s="6">
        <f t="shared" si="24"/>
        <v>48.170731707317074</v>
      </c>
      <c r="F31" s="6">
        <f t="shared" si="24"/>
        <v>48.170731707317074</v>
      </c>
      <c r="G31" s="6">
        <f t="shared" si="24"/>
        <v>48.170731707317074</v>
      </c>
      <c r="I31" s="6">
        <f t="shared" ref="I31" si="25">25+19*I30</f>
        <v>48.170731707317074</v>
      </c>
    </row>
    <row r="33" spans="1:9" x14ac:dyDescent="0.25">
      <c r="A33" t="s">
        <v>53</v>
      </c>
      <c r="B33" t="s">
        <v>10</v>
      </c>
      <c r="C33" s="5">
        <f t="shared" ref="C33:G33" si="26">C31*C26*(C20-C21)</f>
        <v>0.13721917395761438</v>
      </c>
      <c r="D33" s="5">
        <f t="shared" si="26"/>
        <v>0.13691621369896079</v>
      </c>
      <c r="E33" s="5">
        <f t="shared" si="26"/>
        <v>0.13647354740305656</v>
      </c>
      <c r="F33" s="5">
        <f t="shared" si="26"/>
        <v>0.13632083068168754</v>
      </c>
      <c r="G33" s="5">
        <f t="shared" si="26"/>
        <v>0.13623741142033743</v>
      </c>
      <c r="I33" s="5">
        <f t="shared" ref="I33" si="27">I31*I26*(I20-I21)</f>
        <v>0.14667138380794764</v>
      </c>
    </row>
    <row r="34" spans="1:9" x14ac:dyDescent="0.25">
      <c r="B34" t="s">
        <v>11</v>
      </c>
      <c r="C34" s="5">
        <f t="shared" ref="C34:G34" si="28">C33*2.21</f>
        <v>0.30325437444632775</v>
      </c>
      <c r="D34" s="5">
        <f t="shared" si="28"/>
        <v>0.30258483227470334</v>
      </c>
      <c r="E34" s="5">
        <f t="shared" si="28"/>
        <v>0.30160653976075502</v>
      </c>
      <c r="F34" s="5">
        <f t="shared" si="28"/>
        <v>0.30126903580652947</v>
      </c>
      <c r="G34" s="5">
        <f t="shared" si="28"/>
        <v>0.30108467923894572</v>
      </c>
      <c r="I34" s="5">
        <f t="shared" ref="I34" si="29">I33*2.21</f>
        <v>0.32414375821556429</v>
      </c>
    </row>
    <row r="35" spans="1:9" x14ac:dyDescent="0.25">
      <c r="B35" s="10" t="s">
        <v>12</v>
      </c>
      <c r="C35" s="9">
        <f t="shared" ref="C35:G35" si="30">C34*24/8.3</f>
        <v>0.87688011888094763</v>
      </c>
      <c r="D35" s="9">
        <f t="shared" si="30"/>
        <v>0.87494409332444334</v>
      </c>
      <c r="E35" s="9">
        <f t="shared" si="30"/>
        <v>0.87211529569374935</v>
      </c>
      <c r="F35" s="9">
        <f t="shared" si="30"/>
        <v>0.87113938064538632</v>
      </c>
      <c r="G35" s="9">
        <f t="shared" si="30"/>
        <v>0.87060630141381889</v>
      </c>
      <c r="I35" s="9">
        <f t="shared" ref="I35" si="31">I34*24/8.3</f>
        <v>0.93728315628596892</v>
      </c>
    </row>
    <row r="37" spans="1:9" x14ac:dyDescent="0.25">
      <c r="A37" t="s">
        <v>54</v>
      </c>
    </row>
    <row r="38" spans="1:9" x14ac:dyDescent="0.25">
      <c r="A38" t="s">
        <v>55</v>
      </c>
      <c r="B38" t="s">
        <v>13</v>
      </c>
      <c r="C38" s="14">
        <f>C10</f>
        <v>35</v>
      </c>
      <c r="D38" s="14">
        <f>D10</f>
        <v>35</v>
      </c>
      <c r="E38" s="14">
        <f>E10</f>
        <v>35</v>
      </c>
      <c r="F38" s="14">
        <f>F10</f>
        <v>35</v>
      </c>
      <c r="G38" s="14">
        <f>G10</f>
        <v>35</v>
      </c>
      <c r="I38" s="14">
        <f>I10</f>
        <v>35</v>
      </c>
    </row>
    <row r="39" spans="1:9" x14ac:dyDescent="0.25">
      <c r="B39" t="s">
        <v>14</v>
      </c>
      <c r="C39">
        <f t="shared" ref="C39:G39" si="32">+C38+459.67</f>
        <v>494.67</v>
      </c>
      <c r="D39">
        <f t="shared" si="32"/>
        <v>494.67</v>
      </c>
      <c r="E39">
        <f t="shared" si="32"/>
        <v>494.67</v>
      </c>
      <c r="F39">
        <f t="shared" si="32"/>
        <v>494.67</v>
      </c>
      <c r="G39">
        <f t="shared" si="32"/>
        <v>494.67</v>
      </c>
      <c r="I39">
        <f t="shared" ref="I39" si="33">+I38+459.67</f>
        <v>494.67</v>
      </c>
    </row>
    <row r="40" spans="1:9" x14ac:dyDescent="0.25">
      <c r="A40" t="s">
        <v>56</v>
      </c>
      <c r="B40" t="s">
        <v>13</v>
      </c>
      <c r="C40" s="14">
        <f>C11</f>
        <v>34.24</v>
      </c>
      <c r="D40" s="14">
        <f>D11</f>
        <v>34.46</v>
      </c>
      <c r="E40" s="14">
        <f>E11</f>
        <v>34.78</v>
      </c>
      <c r="F40" s="14">
        <f>F11</f>
        <v>34.89</v>
      </c>
      <c r="G40" s="14">
        <f>G11</f>
        <v>34.950000000000003</v>
      </c>
      <c r="I40" s="14">
        <f>I11</f>
        <v>26.951301357407218</v>
      </c>
    </row>
    <row r="41" spans="1:9" x14ac:dyDescent="0.25">
      <c r="B41" t="s">
        <v>14</v>
      </c>
      <c r="C41">
        <f t="shared" ref="C41:G41" si="34">+C40+459.67</f>
        <v>493.91</v>
      </c>
      <c r="D41">
        <f t="shared" si="34"/>
        <v>494.13</v>
      </c>
      <c r="E41">
        <f t="shared" si="34"/>
        <v>494.45000000000005</v>
      </c>
      <c r="F41">
        <f t="shared" si="34"/>
        <v>494.56</v>
      </c>
      <c r="G41">
        <f t="shared" si="34"/>
        <v>494.62</v>
      </c>
      <c r="I41">
        <f t="shared" ref="I41" si="35">+I40+459.67</f>
        <v>486.62130135740722</v>
      </c>
    </row>
    <row r="42" spans="1:9" x14ac:dyDescent="0.25">
      <c r="A42" t="s">
        <v>57</v>
      </c>
      <c r="B42" t="s">
        <v>17</v>
      </c>
      <c r="C42" s="17">
        <v>29.920999999999999</v>
      </c>
      <c r="D42" s="17">
        <v>29.920999999999999</v>
      </c>
      <c r="E42" s="17">
        <v>29.920999999999999</v>
      </c>
      <c r="F42" s="17">
        <v>29.920999999999999</v>
      </c>
      <c r="G42" s="17">
        <v>29.920999999999999</v>
      </c>
      <c r="I42" s="17">
        <v>29.920999999999999</v>
      </c>
    </row>
    <row r="43" spans="1:9" x14ac:dyDescent="0.25">
      <c r="B43" t="s">
        <v>18</v>
      </c>
      <c r="C43" s="1">
        <f t="shared" ref="C43:G43" si="36">C42*0.491154152227</f>
        <v>14.695823388784067</v>
      </c>
      <c r="D43" s="1">
        <f t="shared" si="36"/>
        <v>14.695823388784067</v>
      </c>
      <c r="E43" s="1">
        <f t="shared" si="36"/>
        <v>14.695823388784067</v>
      </c>
      <c r="F43" s="1">
        <f t="shared" si="36"/>
        <v>14.695823388784067</v>
      </c>
      <c r="G43" s="1">
        <f t="shared" si="36"/>
        <v>14.695823388784067</v>
      </c>
      <c r="I43" s="1">
        <f t="shared" ref="I43" si="37">I42*0.491154152227</f>
        <v>14.695823388784067</v>
      </c>
    </row>
    <row r="44" spans="1:9" x14ac:dyDescent="0.25">
      <c r="B44" t="s">
        <v>19</v>
      </c>
      <c r="C44" s="2">
        <f t="shared" ref="C44:G44" si="38">C42*3386.38866667</f>
        <v>101324.13529543307</v>
      </c>
      <c r="D44" s="2">
        <f t="shared" si="38"/>
        <v>101324.13529543307</v>
      </c>
      <c r="E44" s="2">
        <f t="shared" si="38"/>
        <v>101324.13529543307</v>
      </c>
      <c r="F44" s="2">
        <f t="shared" si="38"/>
        <v>101324.13529543307</v>
      </c>
      <c r="G44" s="2">
        <f t="shared" si="38"/>
        <v>101324.13529543307</v>
      </c>
      <c r="I44" s="2">
        <f t="shared" ref="I44" si="39">I42*3386.38866667</f>
        <v>101324.13529543307</v>
      </c>
    </row>
    <row r="46" spans="1:9" x14ac:dyDescent="0.25">
      <c r="A46" t="s">
        <v>20</v>
      </c>
      <c r="B46" t="s">
        <v>18</v>
      </c>
      <c r="C46" s="3">
        <f t="shared" ref="C46:G46" si="40">EXP((-1.0440397*10^4)/C39-1.129465*10-2.7022355*10^(-2)*C39 + 1.289036*10^(-5)*C39*C39 -2.4780681*10^(-9)*C39*C39*C39 +  6.5459673*LN(C39))</f>
        <v>9.9976485514762126E-2</v>
      </c>
      <c r="D46" s="3">
        <f t="shared" si="40"/>
        <v>9.9976485514762126E-2</v>
      </c>
      <c r="E46" s="3">
        <f t="shared" si="40"/>
        <v>9.9976485514762126E-2</v>
      </c>
      <c r="F46" s="3">
        <f t="shared" si="40"/>
        <v>9.9976485514762126E-2</v>
      </c>
      <c r="G46" s="3">
        <f t="shared" si="40"/>
        <v>9.9976485514762126E-2</v>
      </c>
      <c r="I46" s="3">
        <f t="shared" ref="I46" si="41">EXP((-1.0440397*10^4)/I39-1.129465*10-2.7022355*10^(-2)*I39 + 1.289036*10^(-5)*I39*I39 -2.4780681*10^(-9)*I39*I39*I39 +  6.5459673*LN(I39))</f>
        <v>9.9976485514762126E-2</v>
      </c>
    </row>
    <row r="47" spans="1:9" x14ac:dyDescent="0.25">
      <c r="A47" t="s">
        <v>21</v>
      </c>
      <c r="B47" t="s">
        <v>18</v>
      </c>
      <c r="C47" s="3">
        <f t="shared" ref="C47:G47" si="42">EXP((-1.0440397*10^4)/C41 -1.129465*10-2.7022355*10^(-2)*C41 + 1.289036*10^(-5)*C41*C41 -2.4780681*10^(-9)*C41*C41*C41 +  6.5459673*LN(C41))</f>
        <v>9.6991802739106459E-2</v>
      </c>
      <c r="D47" s="3">
        <f t="shared" si="42"/>
        <v>9.7847560680308615E-2</v>
      </c>
      <c r="E47" s="3">
        <f t="shared" si="42"/>
        <v>9.9104242462632261E-2</v>
      </c>
      <c r="F47" s="3">
        <f t="shared" si="42"/>
        <v>9.9539517556556753E-2</v>
      </c>
      <c r="G47" s="3">
        <f t="shared" si="42"/>
        <v>9.9777653494881602E-2</v>
      </c>
      <c r="I47" s="3">
        <f t="shared" ref="I47" si="43">EXP((-1.0440397*10^4)/I41 -1.129465*10-2.7022355*10^(-2)*I41 + 1.289036*10^(-5)*I41*I41 -2.4780681*10^(-9)*I41*I41*I41 +  6.5459673*LN(I41))</f>
        <v>7.2135889242414292E-2</v>
      </c>
    </row>
    <row r="48" spans="1:9" x14ac:dyDescent="0.25">
      <c r="C48" s="3"/>
      <c r="D48" s="3"/>
      <c r="E48" s="3"/>
      <c r="F48" s="3"/>
      <c r="G48" s="3"/>
      <c r="I48" s="3"/>
    </row>
    <row r="49" spans="1:9" x14ac:dyDescent="0.25">
      <c r="A49" t="s">
        <v>22</v>
      </c>
      <c r="B49" t="s">
        <v>23</v>
      </c>
      <c r="C49" s="3">
        <f t="shared" ref="C49:G49" si="44">0.62198*(C46/(C43-C46))</f>
        <v>4.2603471297402665E-3</v>
      </c>
      <c r="D49" s="3">
        <f t="shared" si="44"/>
        <v>4.2603471297402665E-3</v>
      </c>
      <c r="E49" s="3">
        <f t="shared" si="44"/>
        <v>4.2603471297402665E-3</v>
      </c>
      <c r="F49" s="3">
        <f t="shared" si="44"/>
        <v>4.2603471297402665E-3</v>
      </c>
      <c r="G49" s="3">
        <f t="shared" si="44"/>
        <v>4.2603471297402665E-3</v>
      </c>
      <c r="I49" s="3">
        <f t="shared" ref="I49" si="45">0.62198*(I46/(I43-I46))</f>
        <v>4.2603471297402665E-3</v>
      </c>
    </row>
    <row r="50" spans="1:9" x14ac:dyDescent="0.25">
      <c r="A50" t="s">
        <v>24</v>
      </c>
      <c r="B50" t="s">
        <v>23</v>
      </c>
      <c r="C50" s="3">
        <f t="shared" ref="C50:G50" si="46">0.62198*(C47/(C43-C47))</f>
        <v>4.1323143644821578E-3</v>
      </c>
      <c r="D50" s="3">
        <f t="shared" si="46"/>
        <v>4.1690181233738771E-3</v>
      </c>
      <c r="E50" s="3">
        <f t="shared" si="46"/>
        <v>4.2229254470818748E-3</v>
      </c>
      <c r="F50" s="3">
        <f t="shared" si="46"/>
        <v>4.2415994150311461E-3</v>
      </c>
      <c r="G50" s="3">
        <f t="shared" si="46"/>
        <v>4.2518162827280903E-3</v>
      </c>
      <c r="I50" s="3">
        <f t="shared" ref="I50" si="47">0.62198*(I47/(I43-I47))</f>
        <v>3.0681098999416592E-3</v>
      </c>
    </row>
    <row r="51" spans="1:9" x14ac:dyDescent="0.25">
      <c r="A51" t="s">
        <v>25</v>
      </c>
      <c r="B51" t="s">
        <v>23</v>
      </c>
      <c r="C51" s="3">
        <f t="shared" ref="C51:G51" si="48">((1093-0.556*C40)*C50 - 0.24*(C38-C40)) / (1093+0.444*C38-C40)</f>
        <v>3.9612314191604138E-3</v>
      </c>
      <c r="D51" s="3">
        <f t="shared" si="48"/>
        <v>4.0474260969091264E-3</v>
      </c>
      <c r="E51" s="3">
        <f t="shared" si="48"/>
        <v>4.1733682877933276E-3</v>
      </c>
      <c r="F51" s="3">
        <f t="shared" si="48"/>
        <v>4.2168174472432922E-3</v>
      </c>
      <c r="G51" s="3">
        <f t="shared" si="48"/>
        <v>4.240550911104402E-3</v>
      </c>
      <c r="I51" s="3">
        <f t="shared" ref="I51" si="49">((1093-0.556*I40)*I50 - 0.24*(I38-I40)) / (1093+0.444*I38-I40)</f>
        <v>1.2720002121254484E-3</v>
      </c>
    </row>
    <row r="52" spans="1:9" x14ac:dyDescent="0.25">
      <c r="C52" s="3"/>
      <c r="D52" s="3"/>
      <c r="E52" s="3"/>
      <c r="F52" s="3"/>
      <c r="G52" s="3"/>
      <c r="I52" s="3"/>
    </row>
    <row r="53" spans="1:9" x14ac:dyDescent="0.25">
      <c r="A53" t="s">
        <v>26</v>
      </c>
      <c r="B53" t="s">
        <v>18</v>
      </c>
      <c r="C53" s="3">
        <f t="shared" ref="C53:G53" si="50">(C43*C51)/(0.62198+C51)</f>
        <v>9.3001634044940107E-2</v>
      </c>
      <c r="D53" s="3">
        <f t="shared" si="50"/>
        <v>9.5012225694604949E-2</v>
      </c>
      <c r="E53" s="3">
        <f t="shared" si="50"/>
        <v>9.7948979275591527E-2</v>
      </c>
      <c r="F53" s="3">
        <f t="shared" si="50"/>
        <v>9.8961864290617541E-2</v>
      </c>
      <c r="G53" s="3">
        <f t="shared" si="50"/>
        <v>9.9515078465676393E-2</v>
      </c>
      <c r="I53" s="3">
        <f t="shared" ref="I53" si="51">(I43*I51)/(0.62198+I51)</f>
        <v>2.9992828681703738E-2</v>
      </c>
    </row>
    <row r="54" spans="1:9" x14ac:dyDescent="0.25">
      <c r="C54" s="3"/>
      <c r="D54" s="3"/>
      <c r="E54" s="3"/>
      <c r="F54" s="3"/>
      <c r="G54" s="3"/>
      <c r="I54" s="3"/>
    </row>
    <row r="55" spans="1:9" x14ac:dyDescent="0.25">
      <c r="A55" s="10" t="s">
        <v>58</v>
      </c>
      <c r="B55" s="10"/>
      <c r="C55" s="13">
        <f t="shared" ref="C55:G55" si="52">C53/C46</f>
        <v>0.93023508044006864</v>
      </c>
      <c r="D55" s="13">
        <f t="shared" si="52"/>
        <v>0.9503457258514636</v>
      </c>
      <c r="E55" s="13">
        <f t="shared" si="52"/>
        <v>0.97972016891040614</v>
      </c>
      <c r="F55" s="13">
        <f t="shared" si="52"/>
        <v>0.9898514013678269</v>
      </c>
      <c r="G55" s="13">
        <f t="shared" si="52"/>
        <v>0.99538484427903196</v>
      </c>
      <c r="I55" s="13">
        <f t="shared" ref="I55" si="53">I53/I46</f>
        <v>0.29999882999763094</v>
      </c>
    </row>
    <row r="56" spans="1:9" x14ac:dyDescent="0.25">
      <c r="A56" s="8" t="s">
        <v>64</v>
      </c>
      <c r="B56" s="10"/>
      <c r="C56" s="13"/>
      <c r="D56" s="13"/>
      <c r="E56" s="13"/>
      <c r="F56" s="13"/>
      <c r="G56" s="13"/>
      <c r="I56" s="15">
        <f>ABS(I55-I12)</f>
        <v>1.1700023690441874E-6</v>
      </c>
    </row>
    <row r="57" spans="1:9" x14ac:dyDescent="0.25">
      <c r="C57" s="4"/>
      <c r="D57" s="4"/>
      <c r="E57" s="4"/>
      <c r="F57" s="4"/>
      <c r="G57" s="4"/>
      <c r="I57" s="4"/>
    </row>
    <row r="58" spans="1:9" x14ac:dyDescent="0.25">
      <c r="A58" t="s">
        <v>28</v>
      </c>
    </row>
    <row r="59" spans="1:9" x14ac:dyDescent="0.25">
      <c r="A59" t="s">
        <v>29</v>
      </c>
      <c r="B59" t="s">
        <v>13</v>
      </c>
      <c r="C59" s="7">
        <f>C13</f>
        <v>100</v>
      </c>
      <c r="D59" s="7">
        <f>D13</f>
        <v>100</v>
      </c>
      <c r="E59" s="7">
        <f>E13</f>
        <v>100</v>
      </c>
      <c r="F59" s="7">
        <f>F13</f>
        <v>100</v>
      </c>
      <c r="G59" s="7">
        <f>G13</f>
        <v>100</v>
      </c>
      <c r="I59" s="7">
        <f>I13</f>
        <v>100</v>
      </c>
    </row>
    <row r="60" spans="1:9" x14ac:dyDescent="0.25">
      <c r="B60" t="s">
        <v>14</v>
      </c>
      <c r="C60">
        <f t="shared" ref="C60:G60" si="54">+C59+459.67</f>
        <v>559.67000000000007</v>
      </c>
      <c r="D60">
        <f t="shared" si="54"/>
        <v>559.67000000000007</v>
      </c>
      <c r="E60">
        <f t="shared" si="54"/>
        <v>559.67000000000007</v>
      </c>
      <c r="F60">
        <f t="shared" si="54"/>
        <v>559.67000000000007</v>
      </c>
      <c r="G60">
        <f t="shared" si="54"/>
        <v>559.67000000000007</v>
      </c>
      <c r="I60">
        <f t="shared" ref="I60" si="55">+I59+459.67</f>
        <v>559.67000000000007</v>
      </c>
    </row>
    <row r="61" spans="1:9" x14ac:dyDescent="0.25">
      <c r="A61" t="s">
        <v>15</v>
      </c>
      <c r="B61" t="s">
        <v>13</v>
      </c>
      <c r="C61" s="7">
        <f>C40</f>
        <v>34.24</v>
      </c>
      <c r="D61" s="7">
        <f>D40</f>
        <v>34.46</v>
      </c>
      <c r="E61" s="7">
        <f>E40</f>
        <v>34.78</v>
      </c>
      <c r="F61" s="7">
        <f>F40</f>
        <v>34.89</v>
      </c>
      <c r="G61" s="7">
        <f>G40</f>
        <v>34.950000000000003</v>
      </c>
      <c r="I61" s="7">
        <f>I40</f>
        <v>26.951301357407218</v>
      </c>
    </row>
    <row r="62" spans="1:9" x14ac:dyDescent="0.25">
      <c r="B62" t="s">
        <v>14</v>
      </c>
      <c r="C62">
        <f t="shared" ref="C62:G62" si="56">+C61+459.67</f>
        <v>493.91</v>
      </c>
      <c r="D62">
        <f t="shared" si="56"/>
        <v>494.13</v>
      </c>
      <c r="E62">
        <f t="shared" si="56"/>
        <v>494.45000000000005</v>
      </c>
      <c r="F62">
        <f t="shared" si="56"/>
        <v>494.56</v>
      </c>
      <c r="G62">
        <f t="shared" si="56"/>
        <v>494.62</v>
      </c>
      <c r="I62" s="5">
        <f t="shared" ref="I62" si="57">+I61+459.67</f>
        <v>486.62130135740722</v>
      </c>
    </row>
    <row r="63" spans="1:9" x14ac:dyDescent="0.25">
      <c r="A63" t="s">
        <v>16</v>
      </c>
      <c r="B63" t="s">
        <v>17</v>
      </c>
      <c r="C63" s="8">
        <f>C42</f>
        <v>29.920999999999999</v>
      </c>
      <c r="D63" s="8">
        <f>D42</f>
        <v>29.920999999999999</v>
      </c>
      <c r="E63" s="8">
        <f>E42</f>
        <v>29.920999999999999</v>
      </c>
      <c r="F63" s="8">
        <f>F42</f>
        <v>29.920999999999999</v>
      </c>
      <c r="G63" s="8">
        <f>G42</f>
        <v>29.920999999999999</v>
      </c>
      <c r="I63" s="8">
        <f>I42</f>
        <v>29.920999999999999</v>
      </c>
    </row>
    <row r="64" spans="1:9" x14ac:dyDescent="0.25">
      <c r="B64" t="s">
        <v>18</v>
      </c>
      <c r="C64" s="1">
        <f t="shared" ref="C64:G64" si="58">C63*0.491154152227</f>
        <v>14.695823388784067</v>
      </c>
      <c r="D64" s="1">
        <f t="shared" si="58"/>
        <v>14.695823388784067</v>
      </c>
      <c r="E64" s="1">
        <f t="shared" si="58"/>
        <v>14.695823388784067</v>
      </c>
      <c r="F64" s="1">
        <f t="shared" si="58"/>
        <v>14.695823388784067</v>
      </c>
      <c r="G64" s="1">
        <f t="shared" si="58"/>
        <v>14.695823388784067</v>
      </c>
      <c r="I64" s="1">
        <f t="shared" ref="I64" si="59">I63*0.491154152227</f>
        <v>14.695823388784067</v>
      </c>
    </row>
    <row r="65" spans="1:9" x14ac:dyDescent="0.25">
      <c r="B65" t="s">
        <v>19</v>
      </c>
      <c r="C65" s="2">
        <f t="shared" ref="C65:G65" si="60">C63*3386.38866667</f>
        <v>101324.13529543307</v>
      </c>
      <c r="D65" s="2">
        <f t="shared" si="60"/>
        <v>101324.13529543307</v>
      </c>
      <c r="E65" s="2">
        <f t="shared" si="60"/>
        <v>101324.13529543307</v>
      </c>
      <c r="F65" s="2">
        <f t="shared" si="60"/>
        <v>101324.13529543307</v>
      </c>
      <c r="G65" s="2">
        <f t="shared" si="60"/>
        <v>101324.13529543307</v>
      </c>
      <c r="I65" s="2">
        <f t="shared" ref="I65" si="61">I63*3386.38866667</f>
        <v>101324.13529543307</v>
      </c>
    </row>
    <row r="67" spans="1:9" x14ac:dyDescent="0.25">
      <c r="A67" t="s">
        <v>20</v>
      </c>
      <c r="B67" t="s">
        <v>18</v>
      </c>
      <c r="C67" s="3">
        <f t="shared" ref="C67:G67" si="62">EXP((-1.0440397*10^4)/C60-1.129465*10-2.7022355*10^(-2)*C60 + 1.289036*10^(-5)*C60*C60 -2.4780681*10^(-9)*C60*C60*C60 +  6.5459673*LN(C60))</f>
        <v>0.9503098727526984</v>
      </c>
      <c r="D67" s="3">
        <f t="shared" si="62"/>
        <v>0.9503098727526984</v>
      </c>
      <c r="E67" s="3">
        <f t="shared" si="62"/>
        <v>0.9503098727526984</v>
      </c>
      <c r="F67" s="3">
        <f t="shared" si="62"/>
        <v>0.9503098727526984</v>
      </c>
      <c r="G67" s="3">
        <f t="shared" si="62"/>
        <v>0.9503098727526984</v>
      </c>
      <c r="I67" s="3">
        <f t="shared" ref="I67" si="63">EXP((-1.0440397*10^4)/I60-1.129465*10-2.7022355*10^(-2)*I60 + 1.289036*10^(-5)*I60*I60 -2.4780681*10^(-9)*I60*I60*I60 +  6.5459673*LN(I60))</f>
        <v>0.9503098727526984</v>
      </c>
    </row>
    <row r="68" spans="1:9" x14ac:dyDescent="0.25">
      <c r="A68" t="s">
        <v>21</v>
      </c>
      <c r="B68" t="s">
        <v>18</v>
      </c>
      <c r="C68" s="3">
        <f t="shared" ref="C68:G68" si="64">EXP((-1.0440397*10^4)/C62 -1.129465*10-2.7022355*10^(-2)*C62 + 1.289036*10^(-5)*C62*C62 -2.4780681*10^(-9)*C62*C62*C62 +  6.5459673*LN(C62))</f>
        <v>9.6991802739106459E-2</v>
      </c>
      <c r="D68" s="3">
        <f t="shared" si="64"/>
        <v>9.7847560680308615E-2</v>
      </c>
      <c r="E68" s="3">
        <f t="shared" si="64"/>
        <v>9.9104242462632261E-2</v>
      </c>
      <c r="F68" s="3">
        <f t="shared" si="64"/>
        <v>9.9539517556556753E-2</v>
      </c>
      <c r="G68" s="3">
        <f t="shared" si="64"/>
        <v>9.9777653494881602E-2</v>
      </c>
      <c r="I68" s="3">
        <f t="shared" ref="I68" si="65">EXP((-1.0440397*10^4)/I62 -1.129465*10-2.7022355*10^(-2)*I62 + 1.289036*10^(-5)*I62*I62 -2.4780681*10^(-9)*I62*I62*I62 +  6.5459673*LN(I62))</f>
        <v>7.2135889242414292E-2</v>
      </c>
    </row>
    <row r="69" spans="1:9" x14ac:dyDescent="0.25">
      <c r="C69" s="3"/>
      <c r="D69" s="3"/>
      <c r="E69" s="3"/>
      <c r="F69" s="3"/>
      <c r="G69" s="3"/>
      <c r="I69" s="3"/>
    </row>
    <row r="70" spans="1:9" x14ac:dyDescent="0.25">
      <c r="A70" t="s">
        <v>22</v>
      </c>
      <c r="B70" t="s">
        <v>23</v>
      </c>
      <c r="C70" s="3">
        <f t="shared" ref="C70:G70" si="66">0.62198*(C67/(C64-C67))</f>
        <v>4.3001211556436582E-2</v>
      </c>
      <c r="D70" s="3">
        <f t="shared" si="66"/>
        <v>4.3001211556436582E-2</v>
      </c>
      <c r="E70" s="3">
        <f t="shared" si="66"/>
        <v>4.3001211556436582E-2</v>
      </c>
      <c r="F70" s="3">
        <f t="shared" si="66"/>
        <v>4.3001211556436582E-2</v>
      </c>
      <c r="G70" s="3">
        <f t="shared" si="66"/>
        <v>4.3001211556436582E-2</v>
      </c>
      <c r="I70" s="3">
        <f t="shared" ref="I70" si="67">0.62198*(I67/(I64-I67))</f>
        <v>4.3001211556436582E-2</v>
      </c>
    </row>
    <row r="71" spans="1:9" x14ac:dyDescent="0.25">
      <c r="A71" t="s">
        <v>24</v>
      </c>
      <c r="B71" t="s">
        <v>23</v>
      </c>
      <c r="C71" s="3">
        <f t="shared" ref="C71:G71" si="68">0.62198*(C68/(C64-C68))</f>
        <v>4.1323143644821578E-3</v>
      </c>
      <c r="D71" s="3">
        <f t="shared" si="68"/>
        <v>4.1690181233738771E-3</v>
      </c>
      <c r="E71" s="3">
        <f t="shared" si="68"/>
        <v>4.2229254470818748E-3</v>
      </c>
      <c r="F71" s="3">
        <f t="shared" si="68"/>
        <v>4.2415994150311461E-3</v>
      </c>
      <c r="G71" s="3">
        <f t="shared" si="68"/>
        <v>4.2518162827280903E-3</v>
      </c>
      <c r="I71" s="3">
        <f t="shared" ref="I71" si="69">0.62198*(I68/(I64-I68))</f>
        <v>3.0681098999416592E-3</v>
      </c>
    </row>
    <row r="72" spans="1:9" x14ac:dyDescent="0.25">
      <c r="A72" t="s">
        <v>25</v>
      </c>
      <c r="B72" t="s">
        <v>23</v>
      </c>
      <c r="C72" s="3">
        <f>((1093-0.556*C61)*C71 - 0.24*(C59-C61)) / (1093+0.444*C59-C61)</f>
        <v>-1.0283593573367385E-2</v>
      </c>
      <c r="D72" s="3">
        <f t="shared" ref="D72:G72" si="70">((1093-0.556*D61)*D71 - 0.24*(D59-D61)) / (1093+0.444*D59-D61)</f>
        <v>-1.0202495673229589E-2</v>
      </c>
      <c r="E72" s="3">
        <f t="shared" si="70"/>
        <v>-1.0083985477588866E-2</v>
      </c>
      <c r="F72" s="3">
        <f t="shared" si="70"/>
        <v>-1.0043096160367922E-2</v>
      </c>
      <c r="G72" s="3">
        <f t="shared" si="70"/>
        <v>-1.002076007741614E-2</v>
      </c>
      <c r="I72" s="3">
        <f t="shared" ref="I72" si="71">((1093-0.556*I61)*I71 - 0.24*(I59-I61)) / (1093+0.444*I59-I61)</f>
        <v>-1.2809433667022842E-2</v>
      </c>
    </row>
    <row r="73" spans="1:9" x14ac:dyDescent="0.25">
      <c r="C73" s="3"/>
      <c r="D73" s="3"/>
      <c r="E73" s="3"/>
      <c r="F73" s="3"/>
      <c r="G73" s="3"/>
      <c r="I73" s="3"/>
    </row>
    <row r="74" spans="1:9" x14ac:dyDescent="0.25">
      <c r="A74" t="s">
        <v>26</v>
      </c>
      <c r="B74" t="s">
        <v>18</v>
      </c>
      <c r="C74" s="3">
        <f t="shared" ref="C74:G74" si="72">(C64*C72)/(0.62198+C72)</f>
        <v>-0.24706026285012697</v>
      </c>
      <c r="D74" s="3">
        <f t="shared" si="72"/>
        <v>-0.24507941772656447</v>
      </c>
      <c r="E74" s="3">
        <f t="shared" si="72"/>
        <v>-0.24218570821935248</v>
      </c>
      <c r="F74" s="3">
        <f t="shared" si="72"/>
        <v>-0.24118755793819738</v>
      </c>
      <c r="G74" s="3">
        <f t="shared" si="72"/>
        <v>-0.24064236751734536</v>
      </c>
      <c r="I74" s="3">
        <f t="shared" ref="I74" si="73">(I64*I72)/(0.62198+I72)</f>
        <v>-0.30901882869044617</v>
      </c>
    </row>
    <row r="75" spans="1:9" x14ac:dyDescent="0.25">
      <c r="C75" s="3"/>
      <c r="D75" s="3"/>
      <c r="E75" s="3"/>
      <c r="F75" s="3"/>
      <c r="G75" s="3"/>
      <c r="I75" s="3"/>
    </row>
    <row r="76" spans="1:9" x14ac:dyDescent="0.25">
      <c r="A76" t="s">
        <v>27</v>
      </c>
      <c r="C76" s="4">
        <f t="shared" ref="C76:G76" si="74">C74/C67</f>
        <v>-0.25997863426850887</v>
      </c>
      <c r="D76" s="4">
        <f t="shared" si="74"/>
        <v>-0.25789421403847934</v>
      </c>
      <c r="E76" s="4">
        <f t="shared" si="74"/>
        <v>-0.25484919726007843</v>
      </c>
      <c r="F76" s="4">
        <f t="shared" si="74"/>
        <v>-0.25379885535605945</v>
      </c>
      <c r="G76" s="4">
        <f t="shared" si="74"/>
        <v>-0.2532251578322478</v>
      </c>
      <c r="I76" s="4">
        <f t="shared" ref="I76" si="75">I74/I67</f>
        <v>-0.32517691076420391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9" r:id="rId3" name="Button 11">
              <controlPr defaultSize="0" print="0" autoFill="0" autoPict="0" macro="[0]!SolveRH">
                <anchor moveWithCells="1" sizeWithCells="1">
                  <from>
                    <xdr:col>8</xdr:col>
                    <xdr:colOff>0</xdr:colOff>
                    <xdr:row>7</xdr:row>
                    <xdr:rowOff>0</xdr:rowOff>
                  </from>
                  <to>
                    <xdr:col>9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Settings Tabel for MRFH</vt:lpstr>
    </vt:vector>
  </TitlesOfParts>
  <Company>University of Vermont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cwcallah</dc:creator>
  <cp:lastModifiedBy>cwcallah</cp:lastModifiedBy>
  <dcterms:created xsi:type="dcterms:W3CDTF">2014-01-13T11:22:39Z</dcterms:created>
  <dcterms:modified xsi:type="dcterms:W3CDTF">2014-03-04T14:00:10Z</dcterms:modified>
</cp:coreProperties>
</file>